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autoCompressPictures="0"/>
  <mc:AlternateContent xmlns:mc="http://schemas.openxmlformats.org/markup-compatibility/2006">
    <mc:Choice Requires="x15">
      <x15ac:absPath xmlns:x15ac="http://schemas.microsoft.com/office/spreadsheetml/2010/11/ac" url="N:\ISO-TS16949\Handbuch Stannol 05-2009\Einkauf\Stannol\Aufzeichnungen\Konfliktmineralien\EMRT - Kobalt\EMRT 2.0\"/>
    </mc:Choice>
  </mc:AlternateContent>
  <xr:revisionPtr revIDLastSave="0" documentId="13_ncr:1_{9A0E2EA7-B208-4000-A490-503E9E914FA6}"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720" tabRatio="789" activeTab="4"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Q18" i="4" s="1"/>
  <c r="P17" i="4"/>
  <c r="P14" i="4"/>
  <c r="Q14" i="4" s="1"/>
  <c r="P13" i="4"/>
  <c r="P12" i="4"/>
  <c r="P21" i="4"/>
  <c r="P20" i="4"/>
  <c r="P16" i="4"/>
  <c r="P15" i="4"/>
  <c r="Q16" i="4"/>
  <c r="Q15" i="4"/>
  <c r="R16" i="4"/>
  <c r="Q17" i="4"/>
  <c r="Q13" i="4"/>
  <c r="Q19" i="4"/>
  <c r="R19" i="4" s="1"/>
  <c r="Q20" i="4"/>
  <c r="Q12" i="4"/>
  <c r="R12" i="4" s="1"/>
  <c r="R20" i="4"/>
  <c r="Q21" i="4"/>
  <c r="R21" i="4"/>
  <c r="S20" i="4"/>
  <c r="T20" i="4" s="1"/>
  <c r="S21" i="4"/>
  <c r="T21" i="4" s="1"/>
  <c r="C12" i="5"/>
  <c r="AB12" i="5"/>
  <c r="V12" i="5"/>
  <c r="E12" i="5"/>
  <c r="X12" i="5" s="1"/>
  <c r="B12" i="5"/>
  <c r="T12" i="5"/>
  <c r="S12" i="5"/>
  <c r="R12" i="5"/>
  <c r="J12" i="5"/>
  <c r="I12" i="5"/>
  <c r="H12" i="5"/>
  <c r="G12" i="5"/>
  <c r="F12" i="5"/>
  <c r="C11" i="5"/>
  <c r="AB11" i="5"/>
  <c r="V11" i="5"/>
  <c r="E11" i="5"/>
  <c r="X11" i="5" s="1"/>
  <c r="B11" i="5"/>
  <c r="T11" i="5"/>
  <c r="S11" i="5"/>
  <c r="R11" i="5"/>
  <c r="J11" i="5"/>
  <c r="I11" i="5"/>
  <c r="H11" i="5"/>
  <c r="G11" i="5"/>
  <c r="F11" i="5"/>
  <c r="C10" i="5"/>
  <c r="AB10" i="5"/>
  <c r="V10" i="5"/>
  <c r="E10" i="5"/>
  <c r="X10" i="5" s="1"/>
  <c r="B10" i="5"/>
  <c r="T10" i="5"/>
  <c r="S10" i="5"/>
  <c r="R10" i="5"/>
  <c r="J10" i="5"/>
  <c r="I10" i="5"/>
  <c r="H10" i="5"/>
  <c r="G10" i="5"/>
  <c r="F10" i="5"/>
  <c r="C9" i="5"/>
  <c r="AB9" i="5"/>
  <c r="V9" i="5"/>
  <c r="E9" i="5"/>
  <c r="X9" i="5" s="1"/>
  <c r="B9" i="5"/>
  <c r="T9" i="5"/>
  <c r="S9" i="5"/>
  <c r="R9" i="5"/>
  <c r="J9" i="5"/>
  <c r="I9" i="5"/>
  <c r="H9" i="5"/>
  <c r="G9" i="5"/>
  <c r="F9" i="5"/>
  <c r="C8" i="5"/>
  <c r="AB8" i="5"/>
  <c r="V8" i="5"/>
  <c r="E8" i="5"/>
  <c r="X8" i="5" s="1"/>
  <c r="B8" i="5"/>
  <c r="T8" i="5"/>
  <c r="S8" i="5"/>
  <c r="R8" i="5"/>
  <c r="J8" i="5"/>
  <c r="I8" i="5"/>
  <c r="H8" i="5"/>
  <c r="G8" i="5"/>
  <c r="F8" i="5"/>
  <c r="C7" i="5"/>
  <c r="AB7" i="5"/>
  <c r="V7" i="5"/>
  <c r="E7" i="5"/>
  <c r="X7" i="5" s="1"/>
  <c r="B7" i="5"/>
  <c r="T7" i="5"/>
  <c r="S7" i="5"/>
  <c r="R7" i="5"/>
  <c r="J7" i="5"/>
  <c r="I7" i="5"/>
  <c r="H7" i="5"/>
  <c r="G7" i="5"/>
  <c r="F7" i="5"/>
  <c r="C6" i="5"/>
  <c r="AB6" i="5"/>
  <c r="V6" i="5"/>
  <c r="E6" i="5"/>
  <c r="X6" i="5" s="1"/>
  <c r="B6" i="5"/>
  <c r="T6" i="5"/>
  <c r="S6" i="5"/>
  <c r="R6" i="5"/>
  <c r="J6" i="5"/>
  <c r="I6" i="5"/>
  <c r="H6" i="5"/>
  <c r="G6" i="5"/>
  <c r="F6"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B110" i="6"/>
  <c r="G110" i="6" s="1"/>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G39" i="6" s="1"/>
  <c r="B37" i="6"/>
  <c r="B36" i="6"/>
  <c r="B35" i="6"/>
  <c r="B34" i="6"/>
  <c r="B33" i="6"/>
  <c r="B32" i="6"/>
  <c r="B31" i="6"/>
  <c r="B30" i="6"/>
  <c r="B29" i="6"/>
  <c r="B28" i="6"/>
  <c r="B26" i="6"/>
  <c r="B25" i="6"/>
  <c r="B24" i="6"/>
  <c r="B23" i="6"/>
  <c r="B22" i="6"/>
  <c r="B21" i="6"/>
  <c r="B20" i="6"/>
  <c r="B19" i="6"/>
  <c r="B18" i="6"/>
  <c r="B17" i="6"/>
  <c r="B15" i="6"/>
  <c r="B13" i="6"/>
  <c r="B12" i="6"/>
  <c r="B11" i="6"/>
  <c r="G11" i="6" s="1"/>
  <c r="H11" i="6" s="1"/>
  <c r="D11" i="6" s="1"/>
  <c r="B10" i="6"/>
  <c r="B9" i="6"/>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01" i="4" s="1"/>
  <c r="D29" i="4"/>
  <c r="D89" i="4" s="1"/>
  <c r="B113" i="4"/>
  <c r="H101" i="4"/>
  <c r="S51" i="4"/>
  <c r="T51" i="4" s="1"/>
  <c r="U51" i="4" s="1"/>
  <c r="S50" i="4"/>
  <c r="S49" i="4"/>
  <c r="T49" i="4" s="1"/>
  <c r="S48" i="4"/>
  <c r="S47" i="4"/>
  <c r="T46" i="4" s="1"/>
  <c r="U46" i="4" s="1"/>
  <c r="S46" i="4"/>
  <c r="S45" i="4"/>
  <c r="T44" i="4" s="1"/>
  <c r="S44"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C5" i="5" s="1"/>
  <c r="J75" i="6"/>
  <c r="J73" i="6"/>
  <c r="C4" i="5"/>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c r="X13" i="5" s="1"/>
  <c r="B14" i="5"/>
  <c r="V14" i="5"/>
  <c r="E14" i="5"/>
  <c r="X14" i="5" s="1"/>
  <c r="B15" i="5"/>
  <c r="V15" i="5"/>
  <c r="E15" i="5"/>
  <c r="X15" i="5" s="1"/>
  <c r="B16" i="5"/>
  <c r="V16" i="5"/>
  <c r="E16" i="5"/>
  <c r="X16" i="5" s="1"/>
  <c r="B17" i="5"/>
  <c r="V17" i="5"/>
  <c r="E17" i="5"/>
  <c r="X17" i="5" s="1"/>
  <c r="V18" i="5"/>
  <c r="E18" i="5"/>
  <c r="X18" i="5" s="1"/>
  <c r="B19" i="5"/>
  <c r="V19" i="5"/>
  <c r="E19" i="5"/>
  <c r="X19" i="5" s="1"/>
  <c r="B20" i="5"/>
  <c r="V20" i="5"/>
  <c r="E20" i="5"/>
  <c r="X20" i="5" s="1"/>
  <c r="B21" i="5"/>
  <c r="V21" i="5"/>
  <c r="E21" i="5"/>
  <c r="X21" i="5" s="1"/>
  <c r="B22" i="5"/>
  <c r="V22" i="5"/>
  <c r="E22" i="5"/>
  <c r="X22" i="5" s="1"/>
  <c r="B23" i="5"/>
  <c r="V23" i="5"/>
  <c r="E23" i="5"/>
  <c r="X23" i="5" s="1"/>
  <c r="B24" i="5"/>
  <c r="V24" i="5"/>
  <c r="E24" i="5"/>
  <c r="X24" i="5" s="1"/>
  <c r="B25" i="5"/>
  <c r="V25" i="5"/>
  <c r="E25" i="5"/>
  <c r="X25" i="5" s="1"/>
  <c r="B26" i="5"/>
  <c r="V26" i="5"/>
  <c r="E26" i="5"/>
  <c r="X26" i="5" s="1"/>
  <c r="B27" i="5"/>
  <c r="V27" i="5"/>
  <c r="E27" i="5"/>
  <c r="X27" i="5" s="1"/>
  <c r="B28" i="5"/>
  <c r="V28" i="5"/>
  <c r="E28" i="5"/>
  <c r="X28" i="5" s="1"/>
  <c r="B29" i="5"/>
  <c r="V29" i="5"/>
  <c r="E29" i="5"/>
  <c r="X29" i="5" s="1"/>
  <c r="B30" i="5"/>
  <c r="V30" i="5"/>
  <c r="E30" i="5"/>
  <c r="X30" i="5" s="1"/>
  <c r="B31" i="5"/>
  <c r="V31" i="5"/>
  <c r="E31" i="5"/>
  <c r="X31" i="5" s="1"/>
  <c r="B32" i="5"/>
  <c r="V32" i="5"/>
  <c r="E32" i="5"/>
  <c r="X32" i="5" s="1"/>
  <c r="B33" i="5"/>
  <c r="V33" i="5"/>
  <c r="E33" i="5"/>
  <c r="X33" i="5" s="1"/>
  <c r="B34" i="5"/>
  <c r="V34" i="5"/>
  <c r="E34" i="5"/>
  <c r="X34" i="5" s="1"/>
  <c r="B35" i="5"/>
  <c r="V35" i="5"/>
  <c r="E35" i="5"/>
  <c r="X35" i="5" s="1"/>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X43" i="5" s="1"/>
  <c r="B44" i="5"/>
  <c r="V44" i="5"/>
  <c r="E44" i="5"/>
  <c r="X44" i="5" s="1"/>
  <c r="B45" i="5"/>
  <c r="V45" i="5"/>
  <c r="E45" i="5"/>
  <c r="X45" i="5" s="1"/>
  <c r="B46" i="5"/>
  <c r="V46" i="5"/>
  <c r="E46" i="5"/>
  <c r="X46" i="5" s="1"/>
  <c r="B47" i="5"/>
  <c r="V47" i="5"/>
  <c r="E47" i="5"/>
  <c r="X47" i="5" s="1"/>
  <c r="B48" i="5"/>
  <c r="V48" i="5"/>
  <c r="E48" i="5"/>
  <c r="X48" i="5" s="1"/>
  <c r="B49" i="5"/>
  <c r="V49" i="5"/>
  <c r="E49" i="5"/>
  <c r="X49" i="5" s="1"/>
  <c r="B50" i="5"/>
  <c r="V50" i="5"/>
  <c r="E50" i="5"/>
  <c r="X50" i="5" s="1"/>
  <c r="B51" i="5"/>
  <c r="V51" i="5"/>
  <c r="E51" i="5"/>
  <c r="X51" i="5" s="1"/>
  <c r="B52" i="5"/>
  <c r="V52" i="5"/>
  <c r="E52" i="5"/>
  <c r="X52" i="5" s="1"/>
  <c r="B53" i="5"/>
  <c r="V53" i="5"/>
  <c r="E53" i="5"/>
  <c r="X53" i="5" s="1"/>
  <c r="B54" i="5"/>
  <c r="V54" i="5"/>
  <c r="E54" i="5"/>
  <c r="X54" i="5" s="1"/>
  <c r="B55" i="5"/>
  <c r="V55" i="5"/>
  <c r="E55" i="5"/>
  <c r="X55" i="5" s="1"/>
  <c r="B56" i="5"/>
  <c r="V56" i="5"/>
  <c r="E56" i="5"/>
  <c r="X56" i="5" s="1"/>
  <c r="B57" i="5"/>
  <c r="V57" i="5"/>
  <c r="E57" i="5"/>
  <c r="X57" i="5" s="1"/>
  <c r="B58" i="5"/>
  <c r="V58" i="5"/>
  <c r="E58" i="5"/>
  <c r="X58" i="5" s="1"/>
  <c r="B59" i="5"/>
  <c r="V59" i="5"/>
  <c r="E59" i="5"/>
  <c r="X59" i="5" s="1"/>
  <c r="B60" i="5"/>
  <c r="V60" i="5"/>
  <c r="E60" i="5"/>
  <c r="X60" i="5" s="1"/>
  <c r="B61" i="5"/>
  <c r="V61" i="5"/>
  <c r="E61" i="5"/>
  <c r="B62" i="5"/>
  <c r="V62" i="5"/>
  <c r="E62" i="5"/>
  <c r="X62" i="5" s="1"/>
  <c r="B63" i="5"/>
  <c r="V63" i="5"/>
  <c r="E63" i="5"/>
  <c r="X63" i="5" s="1"/>
  <c r="B64" i="5"/>
  <c r="V64" i="5"/>
  <c r="E64" i="5"/>
  <c r="X64" i="5" s="1"/>
  <c r="B65" i="5"/>
  <c r="V65" i="5"/>
  <c r="E65" i="5"/>
  <c r="B66" i="5"/>
  <c r="V66" i="5"/>
  <c r="E66" i="5"/>
  <c r="X66" i="5" s="1"/>
  <c r="B67" i="5"/>
  <c r="V67" i="5"/>
  <c r="E67" i="5"/>
  <c r="X67" i="5" s="1"/>
  <c r="B68" i="5"/>
  <c r="V68" i="5"/>
  <c r="E68" i="5"/>
  <c r="X68" i="5" s="1"/>
  <c r="B69" i="5"/>
  <c r="V69" i="5"/>
  <c r="E69" i="5"/>
  <c r="X69" i="5" s="1"/>
  <c r="B70" i="5"/>
  <c r="V70" i="5"/>
  <c r="E70" i="5"/>
  <c r="X70" i="5" s="1"/>
  <c r="B71" i="5"/>
  <c r="V71" i="5"/>
  <c r="E71" i="5"/>
  <c r="X71" i="5" s="1"/>
  <c r="B72" i="5"/>
  <c r="V72" i="5"/>
  <c r="E72" i="5"/>
  <c r="X72" i="5" s="1"/>
  <c r="B73" i="5"/>
  <c r="V73" i="5"/>
  <c r="E73" i="5"/>
  <c r="X73" i="5" s="1"/>
  <c r="B74" i="5"/>
  <c r="V74" i="5"/>
  <c r="E74" i="5"/>
  <c r="X74" i="5" s="1"/>
  <c r="B75" i="5"/>
  <c r="V75" i="5"/>
  <c r="E75" i="5"/>
  <c r="X75" i="5" s="1"/>
  <c r="B76" i="5"/>
  <c r="V76" i="5"/>
  <c r="E76" i="5"/>
  <c r="X76" i="5" s="1"/>
  <c r="B77" i="5"/>
  <c r="V77" i="5"/>
  <c r="E77" i="5"/>
  <c r="X77" i="5" s="1"/>
  <c r="B78" i="5"/>
  <c r="V78" i="5"/>
  <c r="E78" i="5"/>
  <c r="X78" i="5" s="1"/>
  <c r="B79" i="5"/>
  <c r="V79" i="5"/>
  <c r="E79" i="5"/>
  <c r="X79" i="5" s="1"/>
  <c r="B80" i="5"/>
  <c r="V80" i="5"/>
  <c r="E80" i="5"/>
  <c r="X80" i="5" s="1"/>
  <c r="B81" i="5"/>
  <c r="V81" i="5"/>
  <c r="E81" i="5"/>
  <c r="X81" i="5" s="1"/>
  <c r="B82" i="5"/>
  <c r="V82" i="5"/>
  <c r="E82" i="5"/>
  <c r="X82" i="5" s="1"/>
  <c r="B83" i="5"/>
  <c r="V83" i="5"/>
  <c r="E83" i="5"/>
  <c r="X83" i="5" s="1"/>
  <c r="B84" i="5"/>
  <c r="V84" i="5"/>
  <c r="E84" i="5"/>
  <c r="X84" i="5" s="1"/>
  <c r="B85" i="5"/>
  <c r="V85" i="5"/>
  <c r="E85" i="5"/>
  <c r="X85" i="5" s="1"/>
  <c r="B86" i="5"/>
  <c r="V86" i="5"/>
  <c r="E86" i="5"/>
  <c r="X86" i="5" s="1"/>
  <c r="B87" i="5"/>
  <c r="V87" i="5"/>
  <c r="E87" i="5"/>
  <c r="X87" i="5" s="1"/>
  <c r="B88" i="5"/>
  <c r="V88" i="5"/>
  <c r="E88" i="5"/>
  <c r="X88" i="5" s="1"/>
  <c r="B89" i="5"/>
  <c r="V89" i="5"/>
  <c r="E89" i="5"/>
  <c r="X89" i="5" s="1"/>
  <c r="B90" i="5"/>
  <c r="V90" i="5"/>
  <c r="E90" i="5"/>
  <c r="X90" i="5" s="1"/>
  <c r="B91" i="5"/>
  <c r="V91" i="5"/>
  <c r="E91" i="5"/>
  <c r="X91" i="5" s="1"/>
  <c r="B92" i="5"/>
  <c r="V92" i="5"/>
  <c r="E92" i="5"/>
  <c r="X92" i="5" s="1"/>
  <c r="B93" i="5"/>
  <c r="V93" i="5"/>
  <c r="E93" i="5"/>
  <c r="X93" i="5" s="1"/>
  <c r="B94" i="5"/>
  <c r="V94" i="5"/>
  <c r="E94" i="5"/>
  <c r="X94" i="5" s="1"/>
  <c r="B95" i="5"/>
  <c r="V95" i="5"/>
  <c r="E95" i="5"/>
  <c r="X95" i="5" s="1"/>
  <c r="B96" i="5"/>
  <c r="V96" i="5"/>
  <c r="E96" i="5"/>
  <c r="X96" i="5" s="1"/>
  <c r="B97" i="5"/>
  <c r="V97" i="5"/>
  <c r="E97" i="5"/>
  <c r="X97" i="5" s="1"/>
  <c r="B98" i="5"/>
  <c r="V98" i="5"/>
  <c r="E98" i="5"/>
  <c r="X98" i="5" s="1"/>
  <c r="B99" i="5"/>
  <c r="V99" i="5"/>
  <c r="E99" i="5"/>
  <c r="X99" i="5" s="1"/>
  <c r="B100" i="5"/>
  <c r="V100" i="5"/>
  <c r="E100" i="5"/>
  <c r="X100" i="5" s="1"/>
  <c r="B101" i="5"/>
  <c r="V101" i="5"/>
  <c r="E101" i="5"/>
  <c r="X101" i="5" s="1"/>
  <c r="B102" i="5"/>
  <c r="V102" i="5"/>
  <c r="E102" i="5"/>
  <c r="X102" i="5" s="1"/>
  <c r="B103" i="5"/>
  <c r="V103" i="5"/>
  <c r="E103" i="5"/>
  <c r="X103" i="5" s="1"/>
  <c r="B104" i="5"/>
  <c r="V104" i="5"/>
  <c r="E104" i="5"/>
  <c r="X104" i="5" s="1"/>
  <c r="B105" i="5"/>
  <c r="V105" i="5"/>
  <c r="E105" i="5"/>
  <c r="X105" i="5" s="1"/>
  <c r="B106" i="5"/>
  <c r="V106" i="5"/>
  <c r="E106" i="5"/>
  <c r="X106" i="5" s="1"/>
  <c r="B107" i="5"/>
  <c r="V107" i="5"/>
  <c r="E107" i="5"/>
  <c r="X107" i="5" s="1"/>
  <c r="B108" i="5"/>
  <c r="V108" i="5"/>
  <c r="E108" i="5"/>
  <c r="X108" i="5" s="1"/>
  <c r="B109" i="5"/>
  <c r="V109" i="5"/>
  <c r="E109" i="5"/>
  <c r="B110" i="5"/>
  <c r="V110" i="5"/>
  <c r="E110" i="5"/>
  <c r="X110" i="5" s="1"/>
  <c r="B111" i="5"/>
  <c r="V111" i="5"/>
  <c r="E111" i="5"/>
  <c r="X111" i="5" s="1"/>
  <c r="B112" i="5"/>
  <c r="V112" i="5"/>
  <c r="E112" i="5"/>
  <c r="X112" i="5" s="1"/>
  <c r="B113" i="5"/>
  <c r="V113" i="5"/>
  <c r="E113" i="5"/>
  <c r="B114" i="5"/>
  <c r="V114" i="5"/>
  <c r="E114" i="5"/>
  <c r="X114" i="5" s="1"/>
  <c r="B115" i="5"/>
  <c r="V115" i="5"/>
  <c r="E115" i="5"/>
  <c r="X115" i="5" s="1"/>
  <c r="B116" i="5"/>
  <c r="V116" i="5"/>
  <c r="E116" i="5"/>
  <c r="X116" i="5" s="1"/>
  <c r="B117" i="5"/>
  <c r="V117" i="5"/>
  <c r="E117" i="5"/>
  <c r="X117" i="5" s="1"/>
  <c r="B118" i="5"/>
  <c r="V118" i="5"/>
  <c r="E118" i="5"/>
  <c r="X118" i="5" s="1"/>
  <c r="B119" i="5"/>
  <c r="V119" i="5"/>
  <c r="E119" i="5"/>
  <c r="X119" i="5" s="1"/>
  <c r="B120" i="5"/>
  <c r="V120" i="5"/>
  <c r="E120" i="5"/>
  <c r="X120" i="5" s="1"/>
  <c r="B121" i="5"/>
  <c r="V121" i="5"/>
  <c r="E121" i="5"/>
  <c r="X121" i="5" s="1"/>
  <c r="B122" i="5"/>
  <c r="V122" i="5"/>
  <c r="E122" i="5"/>
  <c r="X122" i="5" s="1"/>
  <c r="B123" i="5"/>
  <c r="V123" i="5"/>
  <c r="E123" i="5"/>
  <c r="X123" i="5" s="1"/>
  <c r="B124" i="5"/>
  <c r="V124" i="5"/>
  <c r="E124" i="5"/>
  <c r="X124" i="5" s="1"/>
  <c r="B125" i="5"/>
  <c r="V125" i="5"/>
  <c r="E125" i="5"/>
  <c r="X125" i="5" s="1"/>
  <c r="B126" i="5"/>
  <c r="V126" i="5"/>
  <c r="E126" i="5"/>
  <c r="X126" i="5" s="1"/>
  <c r="B127" i="5"/>
  <c r="V127" i="5"/>
  <c r="E127" i="5"/>
  <c r="X127" i="5" s="1"/>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X139" i="5" s="1"/>
  <c r="B140" i="5"/>
  <c r="V140" i="5"/>
  <c r="E140" i="5"/>
  <c r="X140" i="5" s="1"/>
  <c r="B141" i="5"/>
  <c r="V141" i="5"/>
  <c r="E141" i="5"/>
  <c r="X141" i="5" s="1"/>
  <c r="B142" i="5"/>
  <c r="V142" i="5"/>
  <c r="E142" i="5"/>
  <c r="X142" i="5" s="1"/>
  <c r="B143" i="5"/>
  <c r="V143" i="5"/>
  <c r="E143" i="5"/>
  <c r="X143" i="5" s="1"/>
  <c r="B144" i="5"/>
  <c r="V144" i="5"/>
  <c r="E144" i="5"/>
  <c r="X144" i="5" s="1"/>
  <c r="B145" i="5"/>
  <c r="V145" i="5"/>
  <c r="E145" i="5"/>
  <c r="X145" i="5" s="1"/>
  <c r="B146" i="5"/>
  <c r="V146" i="5"/>
  <c r="E146" i="5"/>
  <c r="B147" i="5"/>
  <c r="V147" i="5"/>
  <c r="E147" i="5"/>
  <c r="X147" i="5" s="1"/>
  <c r="B148" i="5"/>
  <c r="V148" i="5"/>
  <c r="E148" i="5"/>
  <c r="X148" i="5" s="1"/>
  <c r="B149" i="5"/>
  <c r="V149" i="5"/>
  <c r="E149" i="5"/>
  <c r="X149" i="5" s="1"/>
  <c r="B150" i="5"/>
  <c r="V150" i="5"/>
  <c r="E150" i="5"/>
  <c r="X150" i="5" s="1"/>
  <c r="B151" i="5"/>
  <c r="V151" i="5"/>
  <c r="E151" i="5"/>
  <c r="X151" i="5" s="1"/>
  <c r="B152" i="5"/>
  <c r="V152" i="5"/>
  <c r="E152" i="5"/>
  <c r="X152" i="5" s="1"/>
  <c r="B153" i="5"/>
  <c r="V153" i="5"/>
  <c r="E153" i="5"/>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B163" i="5"/>
  <c r="V163" i="5"/>
  <c r="E163" i="5"/>
  <c r="X163" i="5" s="1"/>
  <c r="B164" i="5"/>
  <c r="V164" i="5"/>
  <c r="E164" i="5"/>
  <c r="X164" i="5" s="1"/>
  <c r="B165" i="5"/>
  <c r="V165" i="5"/>
  <c r="E165" i="5"/>
  <c r="X165" i="5" s="1"/>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X177" i="5" s="1"/>
  <c r="B178" i="5"/>
  <c r="V178" i="5"/>
  <c r="E178" i="5"/>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X185" i="5" s="1"/>
  <c r="B186" i="5"/>
  <c r="V186" i="5"/>
  <c r="E186" i="5"/>
  <c r="B187" i="5"/>
  <c r="V187" i="5"/>
  <c r="E187" i="5"/>
  <c r="X187" i="5" s="1"/>
  <c r="B188" i="5"/>
  <c r="V188" i="5"/>
  <c r="E188" i="5"/>
  <c r="X188" i="5" s="1"/>
  <c r="B189" i="5"/>
  <c r="V189" i="5"/>
  <c r="E189" i="5"/>
  <c r="X189" i="5" s="1"/>
  <c r="V190" i="5"/>
  <c r="E190" i="5"/>
  <c r="X190" i="5" s="1"/>
  <c r="V191" i="5"/>
  <c r="E191" i="5"/>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s="1"/>
  <c r="B200" i="5"/>
  <c r="V200" i="5"/>
  <c r="E200" i="5"/>
  <c r="X200" i="5" s="1"/>
  <c r="B201" i="5"/>
  <c r="V201" i="5"/>
  <c r="E201" i="5"/>
  <c r="X201" i="5" s="1"/>
  <c r="B202" i="5"/>
  <c r="V202" i="5"/>
  <c r="E202" i="5"/>
  <c r="X202" i="5" s="1"/>
  <c r="B203" i="5"/>
  <c r="V203" i="5"/>
  <c r="E203" i="5"/>
  <c r="X203" i="5" s="1"/>
  <c r="B204" i="5"/>
  <c r="V204" i="5"/>
  <c r="E204" i="5"/>
  <c r="X204" i="5" s="1"/>
  <c r="B205" i="5"/>
  <c r="V205" i="5"/>
  <c r="E205" i="5"/>
  <c r="X205" i="5" s="1"/>
  <c r="B206" i="5"/>
  <c r="V206" i="5"/>
  <c r="E206" i="5"/>
  <c r="X206" i="5" s="1"/>
  <c r="B207" i="5"/>
  <c r="V207" i="5"/>
  <c r="E207" i="5"/>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X215" i="5" s="1"/>
  <c r="B216" i="5"/>
  <c r="V216" i="5"/>
  <c r="E216" i="5"/>
  <c r="X216" i="5" s="1"/>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B224" i="5"/>
  <c r="V224" i="5"/>
  <c r="E224" i="5"/>
  <c r="X224" i="5" s="1"/>
  <c r="B225" i="5"/>
  <c r="V225" i="5"/>
  <c r="E225" i="5"/>
  <c r="X225" i="5" s="1"/>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X247" i="5" s="1"/>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X254" i="5" s="1"/>
  <c r="B255" i="5"/>
  <c r="V255" i="5"/>
  <c r="E255" i="5"/>
  <c r="B256" i="5"/>
  <c r="V256" i="5"/>
  <c r="E256" i="5"/>
  <c r="X256" i="5" s="1"/>
  <c r="B257" i="5"/>
  <c r="V257" i="5"/>
  <c r="E257" i="5"/>
  <c r="X257" i="5" s="1"/>
  <c r="B258" i="5"/>
  <c r="V258" i="5"/>
  <c r="E258" i="5"/>
  <c r="X258" i="5" s="1"/>
  <c r="B259" i="5"/>
  <c r="V259" i="5"/>
  <c r="E259" i="5"/>
  <c r="X259" i="5" s="1"/>
  <c r="B260" i="5"/>
  <c r="V260" i="5"/>
  <c r="E260" i="5"/>
  <c r="X260" i="5" s="1"/>
  <c r="B261" i="5"/>
  <c r="V261" i="5"/>
  <c r="E261" i="5"/>
  <c r="X261" i="5" s="1"/>
  <c r="B262" i="5"/>
  <c r="V262" i="5"/>
  <c r="E262" i="5"/>
  <c r="X262" i="5" s="1"/>
  <c r="B263" i="5"/>
  <c r="V263" i="5"/>
  <c r="E263" i="5"/>
  <c r="B264" i="5"/>
  <c r="V264" i="5"/>
  <c r="E264" i="5"/>
  <c r="X264" i="5" s="1"/>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X278" i="5" s="1"/>
  <c r="B279" i="5"/>
  <c r="V279" i="5"/>
  <c r="E279" i="5"/>
  <c r="B280" i="5"/>
  <c r="V280" i="5"/>
  <c r="E280" i="5"/>
  <c r="X280" i="5" s="1"/>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X311" i="5" s="1"/>
  <c r="B312" i="5"/>
  <c r="V312" i="5"/>
  <c r="E312" i="5"/>
  <c r="X312" i="5" s="1"/>
  <c r="B313" i="5"/>
  <c r="V313" i="5"/>
  <c r="E313" i="5"/>
  <c r="X313" i="5" s="1"/>
  <c r="B314" i="5"/>
  <c r="V314" i="5"/>
  <c r="E314" i="5"/>
  <c r="X314" i="5" s="1"/>
  <c r="B315" i="5"/>
  <c r="V315" i="5"/>
  <c r="E315" i="5"/>
  <c r="B316" i="5"/>
  <c r="V316" i="5"/>
  <c r="E316" i="5"/>
  <c r="X316" i="5" s="1"/>
  <c r="B317" i="5"/>
  <c r="V317" i="5"/>
  <c r="E317" i="5"/>
  <c r="X317" i="5" s="1"/>
  <c r="B318" i="5"/>
  <c r="V318" i="5"/>
  <c r="E318" i="5"/>
  <c r="X318" i="5" s="1"/>
  <c r="B319" i="5"/>
  <c r="V319" i="5"/>
  <c r="E319" i="5"/>
  <c r="B320" i="5"/>
  <c r="V320" i="5"/>
  <c r="E320" i="5"/>
  <c r="X320" i="5" s="1"/>
  <c r="B321" i="5"/>
  <c r="V321" i="5"/>
  <c r="E321" i="5"/>
  <c r="X321" i="5" s="1"/>
  <c r="B322" i="5"/>
  <c r="V322" i="5"/>
  <c r="E322" i="5"/>
  <c r="X322" i="5" s="1"/>
  <c r="B323" i="5"/>
  <c r="V323" i="5"/>
  <c r="E323" i="5"/>
  <c r="X323" i="5" s="1"/>
  <c r="B324" i="5"/>
  <c r="V324" i="5"/>
  <c r="E324" i="5"/>
  <c r="X324" i="5" s="1"/>
  <c r="B325" i="5"/>
  <c r="V325" i="5"/>
  <c r="E325" i="5"/>
  <c r="X325" i="5" s="1"/>
  <c r="B326" i="5"/>
  <c r="V326" i="5"/>
  <c r="E326" i="5"/>
  <c r="X326" i="5" s="1"/>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X341" i="5" s="1"/>
  <c r="B342" i="5"/>
  <c r="V342" i="5"/>
  <c r="E342" i="5"/>
  <c r="X342" i="5" s="1"/>
  <c r="B343" i="5"/>
  <c r="V343" i="5"/>
  <c r="E343" i="5"/>
  <c r="X343" i="5" s="1"/>
  <c r="B344" i="5"/>
  <c r="V344" i="5"/>
  <c r="E344" i="5"/>
  <c r="X344" i="5" s="1"/>
  <c r="B345" i="5"/>
  <c r="V345" i="5"/>
  <c r="E345" i="5"/>
  <c r="X345" i="5" s="1"/>
  <c r="B346" i="5"/>
  <c r="V346" i="5"/>
  <c r="E346" i="5"/>
  <c r="X346" i="5" s="1"/>
  <c r="V347" i="5"/>
  <c r="E347" i="5"/>
  <c r="X347" i="5" s="1"/>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X355" i="5" s="1"/>
  <c r="B356" i="5"/>
  <c r="V356" i="5"/>
  <c r="E356" i="5"/>
  <c r="B357" i="5"/>
  <c r="V357" i="5"/>
  <c r="E357" i="5"/>
  <c r="X357" i="5" s="1"/>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B365" i="5"/>
  <c r="V365" i="5"/>
  <c r="E365" i="5"/>
  <c r="X365" i="5" s="1"/>
  <c r="B366" i="5"/>
  <c r="V366" i="5"/>
  <c r="E366" i="5"/>
  <c r="X366" i="5" s="1"/>
  <c r="B367" i="5"/>
  <c r="V367" i="5"/>
  <c r="E367" i="5"/>
  <c r="X367" i="5" s="1"/>
  <c r="B368" i="5"/>
  <c r="V368" i="5"/>
  <c r="E368" i="5"/>
  <c r="X368" i="5" s="1"/>
  <c r="B369" i="5"/>
  <c r="V369" i="5"/>
  <c r="E369" i="5"/>
  <c r="X369" i="5" s="1"/>
  <c r="B370" i="5"/>
  <c r="V370" i="5"/>
  <c r="E370" i="5"/>
  <c r="X370" i="5" s="1"/>
  <c r="B371" i="5"/>
  <c r="V371" i="5"/>
  <c r="E371" i="5"/>
  <c r="X371" i="5" s="1"/>
  <c r="B372" i="5"/>
  <c r="V372" i="5"/>
  <c r="E372" i="5"/>
  <c r="B373" i="5"/>
  <c r="V373" i="5"/>
  <c r="E373" i="5"/>
  <c r="X373" i="5" s="1"/>
  <c r="B374" i="5"/>
  <c r="V374" i="5"/>
  <c r="E374" i="5"/>
  <c r="X374" i="5" s="1"/>
  <c r="B375" i="5"/>
  <c r="V375" i="5"/>
  <c r="E375" i="5"/>
  <c r="X375" i="5" s="1"/>
  <c r="B376" i="5"/>
  <c r="V376" i="5"/>
  <c r="E376" i="5"/>
  <c r="X376" i="5" s="1"/>
  <c r="B377" i="5"/>
  <c r="V377" i="5"/>
  <c r="E377" i="5"/>
  <c r="X377" i="5" s="1"/>
  <c r="B378" i="5"/>
  <c r="V378" i="5"/>
  <c r="E378" i="5"/>
  <c r="X378" i="5" s="1"/>
  <c r="B379" i="5"/>
  <c r="V379" i="5"/>
  <c r="E379" i="5"/>
  <c r="X379" i="5" s="1"/>
  <c r="B380" i="5"/>
  <c r="V380" i="5"/>
  <c r="E380" i="5"/>
  <c r="X380" i="5" s="1"/>
  <c r="B381" i="5"/>
  <c r="V381" i="5"/>
  <c r="E381" i="5"/>
  <c r="X381" i="5" s="1"/>
  <c r="B382" i="5"/>
  <c r="V382" i="5"/>
  <c r="E382" i="5"/>
  <c r="X382" i="5" s="1"/>
  <c r="B383" i="5"/>
  <c r="V383" i="5"/>
  <c r="E383" i="5"/>
  <c r="X383" i="5" s="1"/>
  <c r="B384" i="5"/>
  <c r="V384" i="5"/>
  <c r="E384" i="5"/>
  <c r="B385" i="5"/>
  <c r="V385" i="5"/>
  <c r="E385" i="5"/>
  <c r="X385" i="5" s="1"/>
  <c r="B386" i="5"/>
  <c r="V386" i="5"/>
  <c r="E386" i="5"/>
  <c r="X386" i="5" s="1"/>
  <c r="B387" i="5"/>
  <c r="V387" i="5"/>
  <c r="E387" i="5"/>
  <c r="X387" i="5" s="1"/>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B398" i="5"/>
  <c r="V398" i="5"/>
  <c r="E398" i="5"/>
  <c r="X398" i="5" s="1"/>
  <c r="V399" i="5"/>
  <c r="E399" i="5"/>
  <c r="X399" i="5" s="1"/>
  <c r="V400" i="5"/>
  <c r="E400" i="5"/>
  <c r="X400" i="5" s="1"/>
  <c r="V401" i="5"/>
  <c r="E401" i="5"/>
  <c r="X401" i="5" s="1"/>
  <c r="V402" i="5"/>
  <c r="E402" i="5"/>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V619" i="5"/>
  <c r="E619" i="5"/>
  <c r="X619" i="5" s="1"/>
  <c r="V620" i="5"/>
  <c r="E620" i="5"/>
  <c r="X620" i="5" s="1"/>
  <c r="V621" i="5"/>
  <c r="E621" i="5"/>
  <c r="X621" i="5" s="1"/>
  <c r="V622" i="5"/>
  <c r="E622" i="5"/>
  <c r="X622" i="5" s="1"/>
  <c r="V623" i="5"/>
  <c r="E623" i="5"/>
  <c r="X623" i="5" s="1"/>
  <c r="V624" i="5"/>
  <c r="E624" i="5"/>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V673" i="5"/>
  <c r="E673" i="5"/>
  <c r="X673" i="5" s="1"/>
  <c r="V674" i="5"/>
  <c r="E674" i="5"/>
  <c r="X674" i="5" s="1"/>
  <c r="V675" i="5"/>
  <c r="E675" i="5"/>
  <c r="X675" i="5" s="1"/>
  <c r="V676" i="5"/>
  <c r="E676" i="5"/>
  <c r="X676" i="5" s="1"/>
  <c r="V677" i="5"/>
  <c r="E677" i="5"/>
  <c r="X677" i="5" s="1"/>
  <c r="V678" i="5"/>
  <c r="E678" i="5"/>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V746" i="5"/>
  <c r="E746" i="5"/>
  <c r="X746" i="5" s="1"/>
  <c r="V747" i="5"/>
  <c r="E747" i="5"/>
  <c r="X747" i="5" s="1"/>
  <c r="V748" i="5"/>
  <c r="E748" i="5"/>
  <c r="X748" i="5" s="1"/>
  <c r="V749" i="5"/>
  <c r="E749" i="5"/>
  <c r="X749" i="5" s="1"/>
  <c r="V750" i="5"/>
  <c r="E750" i="5"/>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V854" i="5"/>
  <c r="E854" i="5"/>
  <c r="X854" i="5" s="1"/>
  <c r="V855" i="5"/>
  <c r="E855" i="5"/>
  <c r="X855" i="5" s="1"/>
  <c r="V856" i="5"/>
  <c r="E856" i="5"/>
  <c r="X856" i="5" s="1"/>
  <c r="V857" i="5"/>
  <c r="E857" i="5"/>
  <c r="X857" i="5" s="1"/>
  <c r="V858" i="5"/>
  <c r="E858" i="5"/>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V907" i="5"/>
  <c r="E907" i="5"/>
  <c r="X907" i="5" s="1"/>
  <c r="V908" i="5"/>
  <c r="E908" i="5"/>
  <c r="X908" i="5" s="1"/>
  <c r="V909" i="5"/>
  <c r="E909" i="5"/>
  <c r="X909" i="5" s="1"/>
  <c r="V910" i="5"/>
  <c r="E910" i="5"/>
  <c r="X910" i="5" s="1"/>
  <c r="V911" i="5"/>
  <c r="E911" i="5"/>
  <c r="X911" i="5" s="1"/>
  <c r="V912" i="5"/>
  <c r="E912" i="5"/>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X1012" i="5" s="1"/>
  <c r="V1013" i="5"/>
  <c r="E1013" i="5"/>
  <c r="X1013" i="5" s="1"/>
  <c r="V1014" i="5"/>
  <c r="E1014" i="5"/>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V1034" i="5"/>
  <c r="E1034" i="5"/>
  <c r="X1034" i="5" s="1"/>
  <c r="V1035" i="5"/>
  <c r="E1035" i="5"/>
  <c r="X1035" i="5" s="1"/>
  <c r="V1036" i="5"/>
  <c r="E1036" i="5"/>
  <c r="X1036" i="5" s="1"/>
  <c r="V1037" i="5"/>
  <c r="E1037" i="5"/>
  <c r="X1037" i="5" s="1"/>
  <c r="V1038" i="5"/>
  <c r="E1038" i="5"/>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V1063" i="5"/>
  <c r="E1063" i="5"/>
  <c r="X1063" i="5" s="1"/>
  <c r="V1064" i="5"/>
  <c r="E1064" i="5"/>
  <c r="X1064" i="5" s="1"/>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V1111" i="5"/>
  <c r="E1111" i="5"/>
  <c r="X1111" i="5" s="1"/>
  <c r="V1112" i="5"/>
  <c r="E1112" i="5"/>
  <c r="X1112" i="5" s="1"/>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V1142" i="5"/>
  <c r="E1142" i="5"/>
  <c r="X1142" i="5" s="1"/>
  <c r="V1143" i="5"/>
  <c r="E1143" i="5"/>
  <c r="X1143" i="5" s="1"/>
  <c r="V1144" i="5"/>
  <c r="E1144" i="5"/>
  <c r="X1144" i="5" s="1"/>
  <c r="V1145" i="5"/>
  <c r="E1145" i="5"/>
  <c r="X1145" i="5" s="1"/>
  <c r="V1146" i="5"/>
  <c r="E1146" i="5"/>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V1195" i="5"/>
  <c r="E1195" i="5"/>
  <c r="X1195" i="5" s="1"/>
  <c r="V1196" i="5"/>
  <c r="E1196" i="5"/>
  <c r="X1196" i="5" s="1"/>
  <c r="V1197" i="5"/>
  <c r="E1197" i="5"/>
  <c r="X1197" i="5" s="1"/>
  <c r="V1198" i="5"/>
  <c r="E1198" i="5"/>
  <c r="X1198" i="5" s="1"/>
  <c r="V1199" i="5"/>
  <c r="E1199" i="5"/>
  <c r="X1199" i="5" s="1"/>
  <c r="V1200" i="5"/>
  <c r="E1200" i="5"/>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V1243" i="5"/>
  <c r="E1243" i="5"/>
  <c r="X1243" i="5" s="1"/>
  <c r="V1244" i="5"/>
  <c r="E1244" i="5"/>
  <c r="X1244" i="5" s="1"/>
  <c r="V1245" i="5"/>
  <c r="E1245" i="5"/>
  <c r="V1246" i="5"/>
  <c r="E1246" i="5"/>
  <c r="X1246" i="5" s="1"/>
  <c r="V1247" i="5"/>
  <c r="E1247" i="5"/>
  <c r="X1247" i="5" s="1"/>
  <c r="V1248" i="5"/>
  <c r="E1248" i="5"/>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V1381" i="5"/>
  <c r="E1381" i="5"/>
  <c r="X1381" i="5" s="1"/>
  <c r="V1382" i="5"/>
  <c r="E1382" i="5"/>
  <c r="X1382" i="5" s="1"/>
  <c r="V1383" i="5"/>
  <c r="E1383" i="5"/>
  <c r="X1383" i="5" s="1"/>
  <c r="V1384" i="5"/>
  <c r="E1384" i="5"/>
  <c r="X1384" i="5" s="1"/>
  <c r="V1385" i="5"/>
  <c r="E1385" i="5"/>
  <c r="X1385" i="5" s="1"/>
  <c r="V1386" i="5"/>
  <c r="E1386" i="5"/>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V1406" i="5"/>
  <c r="E1406" i="5"/>
  <c r="X1406" i="5" s="1"/>
  <c r="V1407" i="5"/>
  <c r="E1407" i="5"/>
  <c r="X1407" i="5" s="1"/>
  <c r="V1408" i="5"/>
  <c r="E1408" i="5"/>
  <c r="X1408" i="5" s="1"/>
  <c r="V1409" i="5"/>
  <c r="E1409" i="5"/>
  <c r="X1409" i="5" s="1"/>
  <c r="V1410" i="5"/>
  <c r="E1410" i="5"/>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V1447" i="5"/>
  <c r="E1447" i="5"/>
  <c r="X1447" i="5" s="1"/>
  <c r="V1448" i="5"/>
  <c r="E1448" i="5"/>
  <c r="X1448" i="5" s="1"/>
  <c r="V1449" i="5"/>
  <c r="E1449" i="5"/>
  <c r="X1449" i="5" s="1"/>
  <c r="V1450" i="5"/>
  <c r="E1450" i="5"/>
  <c r="X1450" i="5" s="1"/>
  <c r="V1451" i="5"/>
  <c r="E1451" i="5"/>
  <c r="X1451" i="5" s="1"/>
  <c r="V1452" i="5"/>
  <c r="E1452" i="5"/>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V1555" i="5"/>
  <c r="E1555" i="5"/>
  <c r="X1555" i="5" s="1"/>
  <c r="V1556" i="5"/>
  <c r="E1556" i="5"/>
  <c r="X1556" i="5" s="1"/>
  <c r="V1557" i="5"/>
  <c r="E1557" i="5"/>
  <c r="X1557" i="5" s="1"/>
  <c r="V1558" i="5"/>
  <c r="E1558" i="5"/>
  <c r="X1558" i="5" s="1"/>
  <c r="V1559" i="5"/>
  <c r="E1559" i="5"/>
  <c r="X1559" i="5" s="1"/>
  <c r="V1560" i="5"/>
  <c r="E1560" i="5"/>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V1573" i="5"/>
  <c r="E1573" i="5"/>
  <c r="X1573" i="5" s="1"/>
  <c r="V1574" i="5"/>
  <c r="E1574" i="5"/>
  <c r="X1574" i="5" s="1"/>
  <c r="V1575" i="5"/>
  <c r="E1575" i="5"/>
  <c r="X1575" i="5" s="1"/>
  <c r="V1576" i="5"/>
  <c r="E1576" i="5"/>
  <c r="X1576" i="5" s="1"/>
  <c r="V1577" i="5"/>
  <c r="E1577" i="5"/>
  <c r="X1577" i="5" s="1"/>
  <c r="V1578" i="5"/>
  <c r="E1578" i="5"/>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X1631" i="5" s="1"/>
  <c r="V1632" i="5"/>
  <c r="E1632" i="5"/>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V1651" i="5"/>
  <c r="E1651" i="5"/>
  <c r="X1651" i="5" s="1"/>
  <c r="V1652" i="5"/>
  <c r="E1652" i="5"/>
  <c r="X1652" i="5" s="1"/>
  <c r="V1653" i="5"/>
  <c r="E1653" i="5"/>
  <c r="X1653" i="5" s="1"/>
  <c r="V1654" i="5"/>
  <c r="E1654" i="5"/>
  <c r="X1654" i="5" s="1"/>
  <c r="V1655" i="5"/>
  <c r="E1655" i="5"/>
  <c r="X1655" i="5" s="1"/>
  <c r="V1656" i="5"/>
  <c r="E1656" i="5"/>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V1693" i="5"/>
  <c r="E1693" i="5"/>
  <c r="X1693" i="5" s="1"/>
  <c r="V1694" i="5"/>
  <c r="E1694" i="5"/>
  <c r="X1694" i="5" s="1"/>
  <c r="V1695" i="5"/>
  <c r="E1695" i="5"/>
  <c r="X1695" i="5" s="1"/>
  <c r="V1696" i="5"/>
  <c r="E1696" i="5"/>
  <c r="X1696" i="5" s="1"/>
  <c r="V1697" i="5"/>
  <c r="E1697" i="5"/>
  <c r="X1697" i="5" s="1"/>
  <c r="V1698" i="5"/>
  <c r="E1698" i="5"/>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V1777" i="5"/>
  <c r="E1777" i="5"/>
  <c r="X1777" i="5" s="1"/>
  <c r="V1778" i="5"/>
  <c r="E1778" i="5"/>
  <c r="X1778" i="5" s="1"/>
  <c r="V1779" i="5"/>
  <c r="E1779" i="5"/>
  <c r="X1779" i="5" s="1"/>
  <c r="V1780" i="5"/>
  <c r="E1780" i="5"/>
  <c r="X1780" i="5" s="1"/>
  <c r="V1781" i="5"/>
  <c r="E1781" i="5"/>
  <c r="X1781" i="5" s="1"/>
  <c r="V1782" i="5"/>
  <c r="E1782" i="5"/>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X1804" i="5" s="1"/>
  <c r="V1805" i="5"/>
  <c r="E1805" i="5"/>
  <c r="X1805" i="5" s="1"/>
  <c r="V1806" i="5"/>
  <c r="E1806" i="5"/>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V1832" i="5"/>
  <c r="E1832" i="5"/>
  <c r="X1832" i="5" s="1"/>
  <c r="V1833" i="5"/>
  <c r="E1833" i="5"/>
  <c r="X1833" i="5" s="1"/>
  <c r="V1834" i="5"/>
  <c r="E1834" i="5"/>
  <c r="X1834" i="5" s="1"/>
  <c r="V1835" i="5"/>
  <c r="E1835" i="5"/>
  <c r="X1835" i="5" s="1"/>
  <c r="V1836" i="5"/>
  <c r="E1836" i="5"/>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X1990" i="5" s="1"/>
  <c r="V1991" i="5"/>
  <c r="E1991" i="5"/>
  <c r="X1991" i="5" s="1"/>
  <c r="V1992" i="5"/>
  <c r="E1992" i="5"/>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X2230" i="5" s="1"/>
  <c r="V2231" i="5"/>
  <c r="E2231" i="5"/>
  <c r="X2231" i="5" s="1"/>
  <c r="V2232" i="5"/>
  <c r="E2232" i="5"/>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V2257" i="5"/>
  <c r="E2257" i="5"/>
  <c r="X2257" i="5" s="1"/>
  <c r="V2258" i="5"/>
  <c r="E2258" i="5"/>
  <c r="X2258" i="5" s="1"/>
  <c r="V2259" i="5"/>
  <c r="E2259" i="5"/>
  <c r="X2259" i="5" s="1"/>
  <c r="V2260" i="5"/>
  <c r="E2260" i="5"/>
  <c r="X2260" i="5" s="1"/>
  <c r="V2261" i="5"/>
  <c r="E2261" i="5"/>
  <c r="X2261" i="5" s="1"/>
  <c r="V2262" i="5"/>
  <c r="E2262" i="5"/>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V2317" i="5"/>
  <c r="E2317" i="5"/>
  <c r="X2317" i="5" s="1"/>
  <c r="V2318" i="5"/>
  <c r="E2318" i="5"/>
  <c r="X2318" i="5" s="1"/>
  <c r="V2319" i="5"/>
  <c r="E2319" i="5"/>
  <c r="X2319" i="5" s="1"/>
  <c r="V2320" i="5"/>
  <c r="E2320" i="5"/>
  <c r="X2320" i="5" s="1"/>
  <c r="V2321" i="5"/>
  <c r="E2321" i="5"/>
  <c r="X2321" i="5" s="1"/>
  <c r="V2322" i="5"/>
  <c r="E2322" i="5"/>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V2486" i="5"/>
  <c r="E2486" i="5"/>
  <c r="X2486" i="5" s="1"/>
  <c r="V2487" i="5"/>
  <c r="E2487" i="5"/>
  <c r="X2487" i="5" s="1"/>
  <c r="V2488" i="5"/>
  <c r="E2488" i="5"/>
  <c r="X2488" i="5" s="1"/>
  <c r="V2489" i="5"/>
  <c r="E2489" i="5"/>
  <c r="X2489" i="5" s="1"/>
  <c r="V2490" i="5"/>
  <c r="E2490" i="5"/>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3" i="6"/>
  <c r="G32" i="6"/>
  <c r="G31" i="6"/>
  <c r="G30" i="6"/>
  <c r="G29" i="6"/>
  <c r="G28" i="6"/>
  <c r="G17" i="6"/>
  <c r="G9" i="6"/>
  <c r="H9" i="6" s="1"/>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D4" i="6" s="1"/>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4" i="6"/>
  <c r="G95" i="6"/>
  <c r="G96" i="6"/>
  <c r="G98" i="6"/>
  <c r="G99" i="6"/>
  <c r="G108" i="6"/>
  <c r="G109" i="6"/>
  <c r="G111" i="6"/>
  <c r="G10" i="6"/>
  <c r="H10" i="6"/>
  <c r="G13" i="6"/>
  <c r="H13" i="6"/>
  <c r="D13" i="6" s="1"/>
  <c r="G5" i="6"/>
  <c r="H5" i="6"/>
  <c r="F6" i="6"/>
  <c r="H6" i="6" s="1"/>
  <c r="D6" i="6" s="1"/>
  <c r="G6" i="6"/>
  <c r="G12" i="6"/>
  <c r="H12" i="6"/>
  <c r="H14" i="6"/>
  <c r="G15" i="6"/>
  <c r="H15" i="6"/>
  <c r="D15" i="6" s="1"/>
  <c r="H16" i="6"/>
  <c r="I4" i="6"/>
  <c r="I5" i="6"/>
  <c r="C5" i="6" s="1"/>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61" i="5"/>
  <c r="X65" i="5"/>
  <c r="X109" i="5"/>
  <c r="X113" i="5"/>
  <c r="X146" i="5"/>
  <c r="X153" i="5"/>
  <c r="X162" i="5"/>
  <c r="X178" i="5"/>
  <c r="X186" i="5"/>
  <c r="X191" i="5"/>
  <c r="X207" i="5"/>
  <c r="X223" i="5"/>
  <c r="X239" i="5"/>
  <c r="X255" i="5"/>
  <c r="X263" i="5"/>
  <c r="X271" i="5"/>
  <c r="X279" i="5"/>
  <c r="X287" i="5"/>
  <c r="X304" i="5"/>
  <c r="X315" i="5"/>
  <c r="X319" i="5"/>
  <c r="X356" i="5"/>
  <c r="X364" i="5"/>
  <c r="X372" i="5"/>
  <c r="X384" i="5"/>
  <c r="X397" i="5"/>
  <c r="X402" i="5"/>
  <c r="X414" i="5"/>
  <c r="X426" i="5"/>
  <c r="X444" i="5"/>
  <c r="X468" i="5"/>
  <c r="X492" i="5"/>
  <c r="X522" i="5"/>
  <c r="X534" i="5"/>
  <c r="X546" i="5"/>
  <c r="X558" i="5"/>
  <c r="X576" i="5"/>
  <c r="X600" i="5"/>
  <c r="X618" i="5"/>
  <c r="X624" i="5"/>
  <c r="X642" i="5"/>
  <c r="X654" i="5"/>
  <c r="X672" i="5"/>
  <c r="X678" i="5"/>
  <c r="X690" i="5"/>
  <c r="X696" i="5"/>
  <c r="X732" i="5"/>
  <c r="X745" i="5"/>
  <c r="X750" i="5"/>
  <c r="X768" i="5"/>
  <c r="X786" i="5"/>
  <c r="X840" i="5"/>
  <c r="X853" i="5"/>
  <c r="X858" i="5"/>
  <c r="X876" i="5"/>
  <c r="X894" i="5"/>
  <c r="X906" i="5"/>
  <c r="X912" i="5"/>
  <c r="X930" i="5"/>
  <c r="X948" i="5"/>
  <c r="X972" i="5"/>
  <c r="X984" i="5"/>
  <c r="X1008" i="5"/>
  <c r="X1014" i="5"/>
  <c r="X1033" i="5"/>
  <c r="X1038" i="5"/>
  <c r="X1062" i="5"/>
  <c r="X1068" i="5"/>
  <c r="X1110" i="5"/>
  <c r="X1116" i="5"/>
  <c r="X1128" i="5"/>
  <c r="X1141" i="5"/>
  <c r="X1146" i="5"/>
  <c r="X1164" i="5"/>
  <c r="X1182" i="5"/>
  <c r="X1194" i="5"/>
  <c r="X1200" i="5"/>
  <c r="X1242" i="5"/>
  <c r="X1245" i="5"/>
  <c r="X1248" i="5"/>
  <c r="X1308" i="5"/>
  <c r="X1320" i="5"/>
  <c r="X1338" i="5"/>
  <c r="X1356" i="5"/>
  <c r="X1380" i="5"/>
  <c r="X1386" i="5"/>
  <c r="X1405" i="5"/>
  <c r="X1410" i="5"/>
  <c r="X1428" i="5"/>
  <c r="X1446" i="5"/>
  <c r="X1452" i="5"/>
  <c r="X1494" i="5"/>
  <c r="X1536" i="5"/>
  <c r="X1554" i="5"/>
  <c r="X1560" i="5"/>
  <c r="X1572" i="5"/>
  <c r="X1578" i="5"/>
  <c r="X1614" i="5"/>
  <c r="X1627" i="5"/>
  <c r="X1632" i="5"/>
  <c r="X1650" i="5"/>
  <c r="X1656" i="5"/>
  <c r="X1674" i="5"/>
  <c r="X1692" i="5"/>
  <c r="X1698" i="5"/>
  <c r="X1722" i="5"/>
  <c r="X1746" i="5"/>
  <c r="X1764" i="5"/>
  <c r="X1776" i="5"/>
  <c r="X1782" i="5"/>
  <c r="X1800" i="5"/>
  <c r="X1806" i="5"/>
  <c r="X1818" i="5"/>
  <c r="X1831" i="5"/>
  <c r="X1836" i="5"/>
  <c r="X1854" i="5"/>
  <c r="X1878" i="5"/>
  <c r="X1908" i="5"/>
  <c r="X1920" i="5"/>
  <c r="X1950" i="5"/>
  <c r="X1962" i="5"/>
  <c r="X1986" i="5"/>
  <c r="X1992" i="5"/>
  <c r="X2010" i="5"/>
  <c r="X2028" i="5"/>
  <c r="X2058" i="5"/>
  <c r="X2070" i="5"/>
  <c r="X2094" i="5"/>
  <c r="X2136" i="5"/>
  <c r="X2172" i="5"/>
  <c r="X2190" i="5"/>
  <c r="X2202" i="5"/>
  <c r="X2226" i="5"/>
  <c r="X2232" i="5"/>
  <c r="X2256" i="5"/>
  <c r="X2262" i="5"/>
  <c r="X2316" i="5"/>
  <c r="X2322" i="5"/>
  <c r="X2346" i="5"/>
  <c r="X2370" i="5"/>
  <c r="X2376" i="5"/>
  <c r="X2412" i="5"/>
  <c r="X2436" i="5"/>
  <c r="X2460" i="5"/>
  <c r="X2485" i="5"/>
  <c r="X2490"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2" i="6"/>
  <c r="D10"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H112" i="6" l="1"/>
  <c r="D112" i="6" s="1"/>
  <c r="C15" i="6"/>
  <c r="C13" i="6"/>
  <c r="C12" i="6"/>
  <c r="C11" i="6"/>
  <c r="C10" i="6"/>
  <c r="D9" i="6"/>
  <c r="C9" i="6"/>
  <c r="R15" i="4"/>
  <c r="R14" i="4"/>
  <c r="R13" i="4"/>
  <c r="S15" i="4"/>
  <c r="S14" i="4"/>
  <c r="T48" i="4"/>
  <c r="T45" i="4"/>
  <c r="U45" i="4" s="1"/>
  <c r="R18" i="4"/>
  <c r="R17" i="4"/>
  <c r="S18" i="4"/>
  <c r="T50" i="4"/>
  <c r="U49" i="4" s="1"/>
  <c r="T42" i="4"/>
  <c r="U42" i="4" s="1"/>
  <c r="S19" i="4"/>
  <c r="T19" i="4" s="1"/>
  <c r="U48" i="4"/>
  <c r="T18" i="4"/>
  <c r="U20" i="4"/>
  <c r="U21" i="4"/>
  <c r="V21" i="4" s="1"/>
  <c r="U44" i="4"/>
  <c r="U43" i="4"/>
  <c r="V51" i="4"/>
  <c r="W51" i="4" s="1"/>
  <c r="T47" i="4"/>
  <c r="U47" i="4" s="1"/>
  <c r="C6" i="6"/>
  <c r="C4" i="6"/>
  <c r="G114" i="4"/>
  <c r="G41" i="4"/>
  <c r="F124" i="6"/>
  <c r="C124" i="6" s="1"/>
  <c r="G53" i="4"/>
  <c r="G65" i="4"/>
  <c r="G77" i="4"/>
  <c r="B5" i="5"/>
  <c r="G89" i="4"/>
  <c r="D41" i="4"/>
  <c r="D101" i="4"/>
  <c r="D53" i="4"/>
  <c r="D114" i="4"/>
  <c r="D65" i="4"/>
  <c r="D77" i="4"/>
  <c r="C112" i="6" l="1"/>
  <c r="S13" i="4"/>
  <c r="S12" i="4"/>
  <c r="T12" i="4" s="1"/>
  <c r="U18" i="4"/>
  <c r="U19" i="4"/>
  <c r="T14" i="4"/>
  <c r="T13" i="4"/>
  <c r="U50" i="4"/>
  <c r="V50" i="4" s="1"/>
  <c r="W50" i="4" s="1"/>
  <c r="X50" i="4" s="1"/>
  <c r="S16" i="4"/>
  <c r="S17" i="4"/>
  <c r="T17" i="4" s="1"/>
  <c r="U17" i="4" s="1"/>
  <c r="V17" i="4" s="1"/>
  <c r="V47" i="4"/>
  <c r="V46" i="4"/>
  <c r="V18" i="4"/>
  <c r="V48" i="4"/>
  <c r="V49" i="4"/>
  <c r="V45" i="4"/>
  <c r="V44" i="4"/>
  <c r="W21" i="4"/>
  <c r="X21" i="4" s="1"/>
  <c r="V20" i="4"/>
  <c r="W20" i="4" s="1"/>
  <c r="V19" i="4"/>
  <c r="X51" i="4"/>
  <c r="Y51" i="4" s="1"/>
  <c r="V43" i="4"/>
  <c r="V42" i="4"/>
  <c r="W42" i="4" s="1"/>
  <c r="V5" i="5"/>
  <c r="AB5" i="5"/>
  <c r="W49" i="4" l="1"/>
  <c r="U13" i="4"/>
  <c r="U12" i="4"/>
  <c r="V12" i="4" s="1"/>
  <c r="T15" i="4"/>
  <c r="T16" i="4"/>
  <c r="U16" i="4" s="1"/>
  <c r="W17" i="4"/>
  <c r="X20" i="4"/>
  <c r="Y20" i="4" s="1"/>
  <c r="X19" i="4"/>
  <c r="X49" i="4"/>
  <c r="Y49" i="4" s="1"/>
  <c r="W44" i="4"/>
  <c r="W43" i="4"/>
  <c r="W48" i="4"/>
  <c r="X48" i="4" s="1"/>
  <c r="W47" i="4"/>
  <c r="Z51" i="4"/>
  <c r="AA51" i="4" s="1"/>
  <c r="Y50" i="4"/>
  <c r="Z50" i="4" s="1"/>
  <c r="W19" i="4"/>
  <c r="W18" i="4"/>
  <c r="W46" i="4"/>
  <c r="W45" i="4"/>
  <c r="V16" i="4"/>
  <c r="W16" i="4" s="1"/>
  <c r="Y21" i="4"/>
  <c r="Z21" i="4" s="1"/>
  <c r="F5" i="5"/>
  <c r="E5" i="5"/>
  <c r="H5" i="5"/>
  <c r="R5" i="5"/>
  <c r="J5" i="5"/>
  <c r="I5" i="5"/>
  <c r="G5" i="5"/>
  <c r="U15" i="4" l="1"/>
  <c r="V15" i="4" s="1"/>
  <c r="U14" i="4"/>
  <c r="Y48" i="4"/>
  <c r="Z48" i="4" s="1"/>
  <c r="Z49" i="4"/>
  <c r="X47" i="4"/>
  <c r="Y47" i="4" s="1"/>
  <c r="X46" i="4"/>
  <c r="AB51" i="4"/>
  <c r="AC51" i="4" s="1"/>
  <c r="X43" i="4"/>
  <c r="X42" i="4"/>
  <c r="Y42" i="4" s="1"/>
  <c r="X18" i="4"/>
  <c r="Y18" i="4" s="1"/>
  <c r="X17" i="4"/>
  <c r="Y19" i="4"/>
  <c r="Z19" i="4" s="1"/>
  <c r="Z20" i="4"/>
  <c r="X45" i="4"/>
  <c r="X44" i="4"/>
  <c r="AA49" i="4"/>
  <c r="AA50" i="4"/>
  <c r="AB50" i="4" s="1"/>
  <c r="X5" i="5"/>
  <c r="G124" i="6" a="1"/>
  <c r="G124" i="6" s="1"/>
  <c r="H124" i="6" s="1"/>
  <c r="S5" i="5"/>
  <c r="V13" i="4" l="1"/>
  <c r="V14" i="4"/>
  <c r="AC50" i="4"/>
  <c r="Z47" i="4"/>
  <c r="AA47" i="4" s="1"/>
  <c r="AB49" i="4"/>
  <c r="AC49" i="4" s="1"/>
  <c r="AA48" i="4"/>
  <c r="AB48" i="4" s="1"/>
  <c r="Y44" i="4"/>
  <c r="Y43" i="4"/>
  <c r="Y46" i="4"/>
  <c r="Z46" i="4" s="1"/>
  <c r="Y45" i="4"/>
  <c r="Y17" i="4"/>
  <c r="Z17" i="4" s="1"/>
  <c r="Z18" i="4"/>
  <c r="D124" i="6"/>
  <c r="T5" i="5"/>
  <c r="W12" i="4" l="1"/>
  <c r="X12" i="4" s="1"/>
  <c r="W13" i="4"/>
  <c r="W14" i="4"/>
  <c r="W15" i="4"/>
  <c r="AC48" i="4"/>
  <c r="AA46" i="4"/>
  <c r="Z45" i="4"/>
  <c r="AA45" i="4" s="1"/>
  <c r="Z44" i="4"/>
  <c r="Z43" i="4"/>
  <c r="Z42" i="4"/>
  <c r="AA42" i="4" s="1"/>
  <c r="AB47" i="4"/>
  <c r="AC47" i="4" s="1"/>
  <c r="AB46" i="4"/>
  <c r="X16" i="4" l="1"/>
  <c r="Y16" i="4" s="1"/>
  <c r="X15" i="4"/>
  <c r="X14" i="4"/>
  <c r="X13" i="4"/>
  <c r="AB45" i="4"/>
  <c r="AA44" i="4"/>
  <c r="AB44" i="4" s="1"/>
  <c r="AA43" i="4"/>
  <c r="AC46" i="4"/>
  <c r="AC45" i="4"/>
  <c r="Y12" i="4" l="1"/>
  <c r="Z12" i="4" s="1"/>
  <c r="AA12" i="4" s="1"/>
  <c r="A114" i="6" s="1"/>
  <c r="G114" i="6" s="1"/>
  <c r="Y13" i="4"/>
  <c r="Y15" i="4"/>
  <c r="Z15" i="4" s="1"/>
  <c r="Y14" i="4"/>
  <c r="Z16" i="4"/>
  <c r="AC44" i="4"/>
  <c r="AB42" i="4"/>
  <c r="AC42" i="4" s="1"/>
  <c r="AB43" i="4"/>
  <c r="AC43" i="4" s="1"/>
  <c r="B30" i="4" l="1"/>
  <c r="G7" i="6" s="1"/>
  <c r="H7" i="6" s="1"/>
  <c r="Z13" i="4"/>
  <c r="AA13" i="4" s="1" a="1"/>
  <c r="AA13" i="4" s="1"/>
  <c r="Z14" i="4"/>
  <c r="A17" i="6" l="1"/>
  <c r="F39" i="6" s="1"/>
  <c r="O30" i="4"/>
  <c r="P42" i="4" s="1"/>
  <c r="B42" i="4" s="1"/>
  <c r="A28" i="6" s="1"/>
  <c r="AA14" i="4" a="1"/>
  <c r="AA14" i="4" s="1"/>
  <c r="A115" i="6"/>
  <c r="G115" i="6" s="1"/>
  <c r="B31" i="4"/>
  <c r="D7" i="6"/>
  <c r="C7" i="6"/>
  <c r="P54" i="4" l="1"/>
  <c r="B102" i="4" s="1"/>
  <c r="A83" i="6" s="1"/>
  <c r="F17" i="6"/>
  <c r="H17" i="6" s="1"/>
  <c r="F28" i="6"/>
  <c r="H28" i="6" s="1"/>
  <c r="C28" i="6" s="1"/>
  <c r="O31" i="4"/>
  <c r="A18" i="6"/>
  <c r="B32" i="4"/>
  <c r="A116" i="6"/>
  <c r="G116" i="6" s="1"/>
  <c r="AA15" i="4" a="1"/>
  <c r="AA15" i="4" s="1"/>
  <c r="D17" i="6"/>
  <c r="C17" i="6"/>
  <c r="D28" i="6"/>
  <c r="K114" i="6"/>
  <c r="F98" i="6"/>
  <c r="H98" i="6" s="1"/>
  <c r="F114" i="6"/>
  <c r="F50" i="6"/>
  <c r="H39" i="6"/>
  <c r="B115" i="4"/>
  <c r="A94" i="6" s="1"/>
  <c r="B137" i="4"/>
  <c r="A111" i="6" s="1"/>
  <c r="B135" i="4"/>
  <c r="A110" i="6" s="1"/>
  <c r="B133" i="4"/>
  <c r="A109" i="6" s="1"/>
  <c r="B131" i="4"/>
  <c r="A108" i="6" s="1"/>
  <c r="B119" i="4"/>
  <c r="A97" i="6" s="1"/>
  <c r="B117" i="4"/>
  <c r="A95" i="6" s="1"/>
  <c r="B54" i="4"/>
  <c r="A39" i="6" s="1"/>
  <c r="B90" i="4"/>
  <c r="A72" i="6" s="1"/>
  <c r="B66" i="4" l="1"/>
  <c r="A50" i="6" s="1"/>
  <c r="B120" i="4"/>
  <c r="A98" i="6" s="1"/>
  <c r="B78" i="4"/>
  <c r="A61" i="6" s="1"/>
  <c r="A117" i="6"/>
  <c r="G117" i="6" s="1"/>
  <c r="B33" i="4"/>
  <c r="A19" i="6"/>
  <c r="O32" i="4"/>
  <c r="F29" i="6"/>
  <c r="H29" i="6" s="1"/>
  <c r="F18" i="6"/>
  <c r="H18" i="6" s="1"/>
  <c r="F40" i="6"/>
  <c r="P43" i="4"/>
  <c r="B43" i="4" s="1"/>
  <c r="A29" i="6" s="1"/>
  <c r="P55" i="4"/>
  <c r="AA16" i="4" a="1"/>
  <c r="AA16" i="4" s="1"/>
  <c r="C39" i="6"/>
  <c r="D39" i="6"/>
  <c r="H50" i="6"/>
  <c r="F61" i="6"/>
  <c r="B2" i="6"/>
  <c r="H114" i="6"/>
  <c r="D98" i="6"/>
  <c r="C98" i="6"/>
  <c r="A118" i="6" l="1"/>
  <c r="G118" i="6" s="1"/>
  <c r="B34" i="4"/>
  <c r="B103" i="4"/>
  <c r="A84" i="6" s="1"/>
  <c r="B79" i="4"/>
  <c r="A62" i="6" s="1"/>
  <c r="B121" i="4"/>
  <c r="A99" i="6" s="1"/>
  <c r="B67" i="4"/>
  <c r="A51" i="6" s="1"/>
  <c r="B55" i="4"/>
  <c r="A40" i="6" s="1"/>
  <c r="B91" i="4"/>
  <c r="A73" i="6" s="1"/>
  <c r="H40" i="6"/>
  <c r="F51" i="6"/>
  <c r="F115" i="6"/>
  <c r="H115" i="6" s="1"/>
  <c r="F99" i="6"/>
  <c r="H99" i="6" s="1"/>
  <c r="D18" i="6"/>
  <c r="C18" i="6"/>
  <c r="C29" i="6"/>
  <c r="K115" i="6"/>
  <c r="D29" i="6"/>
  <c r="P44" i="4"/>
  <c r="B44" i="4" s="1"/>
  <c r="A30" i="6" s="1"/>
  <c r="P56" i="4"/>
  <c r="F41" i="6"/>
  <c r="F30" i="6"/>
  <c r="H30" i="6" s="1"/>
  <c r="F19" i="6"/>
  <c r="H19" i="6" s="1"/>
  <c r="A20" i="6"/>
  <c r="O33" i="4"/>
  <c r="AA17" i="4" a="1"/>
  <c r="AA17" i="4" s="1"/>
  <c r="C114" i="6"/>
  <c r="D114" i="6"/>
  <c r="H61" i="6"/>
  <c r="F72" i="6"/>
  <c r="D50" i="6"/>
  <c r="C50" i="6"/>
  <c r="D99" i="6" l="1"/>
  <c r="C99" i="6"/>
  <c r="F20" i="6"/>
  <c r="H20" i="6" s="1"/>
  <c r="F42" i="6"/>
  <c r="F31" i="6"/>
  <c r="H31" i="6" s="1"/>
  <c r="C115" i="6"/>
  <c r="D115" i="6"/>
  <c r="C19" i="6"/>
  <c r="D19" i="6"/>
  <c r="F62" i="6"/>
  <c r="H51" i="6"/>
  <c r="D30" i="6"/>
  <c r="K116" i="6"/>
  <c r="C30" i="6"/>
  <c r="D40" i="6"/>
  <c r="C40" i="6"/>
  <c r="B80" i="4"/>
  <c r="A63" i="6" s="1"/>
  <c r="B92" i="4"/>
  <c r="A74" i="6" s="1"/>
  <c r="B122" i="4"/>
  <c r="A100" i="6" s="1"/>
  <c r="B68" i="4"/>
  <c r="A52" i="6" s="1"/>
  <c r="B104" i="4"/>
  <c r="A85" i="6" s="1"/>
  <c r="B56" i="4"/>
  <c r="A41" i="6" s="1"/>
  <c r="H41" i="6"/>
  <c r="F52" i="6"/>
  <c r="F116" i="6"/>
  <c r="H116" i="6" s="1"/>
  <c r="F100" i="6"/>
  <c r="H100" i="6" s="1"/>
  <c r="P45" i="4"/>
  <c r="B45" i="4" s="1"/>
  <c r="A31" i="6" s="1"/>
  <c r="P57" i="4"/>
  <c r="AA18" i="4" a="1"/>
  <c r="AA18" i="4" s="1"/>
  <c r="A119" i="6"/>
  <c r="G119" i="6" s="1"/>
  <c r="B35" i="4"/>
  <c r="A21" i="6"/>
  <c r="O34" i="4"/>
  <c r="H72" i="6"/>
  <c r="F83" i="6"/>
  <c r="H83" i="6" s="1"/>
  <c r="D61" i="6"/>
  <c r="C61" i="6"/>
  <c r="D41" i="6" l="1"/>
  <c r="C41" i="6"/>
  <c r="D51" i="6"/>
  <c r="C51" i="6"/>
  <c r="F73" i="6"/>
  <c r="H62" i="6"/>
  <c r="P58" i="4"/>
  <c r="P46" i="4"/>
  <c r="B46" i="4" s="1"/>
  <c r="A32" i="6" s="1"/>
  <c r="F21" i="6"/>
  <c r="H21" i="6" s="1"/>
  <c r="F32" i="6"/>
  <c r="H32" i="6" s="1"/>
  <c r="F43" i="6"/>
  <c r="A22" i="6"/>
  <c r="O35" i="4"/>
  <c r="D31" i="6"/>
  <c r="K117" i="6"/>
  <c r="C31" i="6"/>
  <c r="F53" i="6"/>
  <c r="F117" i="6"/>
  <c r="H117" i="6" s="1"/>
  <c r="H42" i="6"/>
  <c r="F101" i="6"/>
  <c r="H101" i="6" s="1"/>
  <c r="C20" i="6"/>
  <c r="D20" i="6"/>
  <c r="A120" i="6"/>
  <c r="B36" i="4"/>
  <c r="D100" i="6"/>
  <c r="C100" i="6"/>
  <c r="B69" i="4"/>
  <c r="A53" i="6" s="1"/>
  <c r="B105" i="4"/>
  <c r="A86" i="6" s="1"/>
  <c r="B81" i="4"/>
  <c r="A64" i="6" s="1"/>
  <c r="B93" i="4"/>
  <c r="A75" i="6" s="1"/>
  <c r="B57" i="4"/>
  <c r="A42" i="6" s="1"/>
  <c r="B123" i="4"/>
  <c r="A101" i="6" s="1"/>
  <c r="D116" i="6"/>
  <c r="C116" i="6"/>
  <c r="F63" i="6"/>
  <c r="H52" i="6"/>
  <c r="AA19" i="4" a="1"/>
  <c r="AA19" i="4" s="1"/>
  <c r="D83" i="6"/>
  <c r="C83" i="6"/>
  <c r="D72" i="6"/>
  <c r="C72" i="6"/>
  <c r="O36" i="4" l="1"/>
  <c r="A23" i="6"/>
  <c r="F44" i="6"/>
  <c r="F33" i="6"/>
  <c r="H33" i="6" s="1"/>
  <c r="F22" i="6"/>
  <c r="H22" i="6" s="1"/>
  <c r="H43" i="6"/>
  <c r="F54" i="6"/>
  <c r="F118" i="6"/>
  <c r="H118" i="6" s="1"/>
  <c r="F102" i="6"/>
  <c r="H102" i="6" s="1"/>
  <c r="D32" i="6"/>
  <c r="C32" i="6"/>
  <c r="K118" i="6"/>
  <c r="D21" i="6"/>
  <c r="C21" i="6"/>
  <c r="C101" i="6"/>
  <c r="D101" i="6"/>
  <c r="C42" i="6"/>
  <c r="D42" i="6"/>
  <c r="B70" i="4"/>
  <c r="A54" i="6" s="1"/>
  <c r="B124" i="4"/>
  <c r="A102" i="6" s="1"/>
  <c r="B82" i="4"/>
  <c r="A65" i="6" s="1"/>
  <c r="B106" i="4"/>
  <c r="A87" i="6" s="1"/>
  <c r="B94" i="4"/>
  <c r="A76" i="6" s="1"/>
  <c r="B58" i="4"/>
  <c r="A43" i="6" s="1"/>
  <c r="D117" i="6"/>
  <c r="C117" i="6"/>
  <c r="C62" i="6"/>
  <c r="D62" i="6"/>
  <c r="F64" i="6"/>
  <c r="H53" i="6"/>
  <c r="F84" i="6"/>
  <c r="H84" i="6" s="1"/>
  <c r="H73" i="6"/>
  <c r="A121" i="6"/>
  <c r="B37" i="4"/>
  <c r="F94" i="6"/>
  <c r="F109" i="6" s="1"/>
  <c r="H109" i="6" s="1"/>
  <c r="D52" i="6"/>
  <c r="C52" i="6"/>
  <c r="F74" i="6"/>
  <c r="H63" i="6"/>
  <c r="AA20" i="4" a="1"/>
  <c r="AA20" i="4" s="1"/>
  <c r="P47" i="4"/>
  <c r="B47" i="4" s="1"/>
  <c r="A33" i="6" s="1"/>
  <c r="P59" i="4"/>
  <c r="F110" i="6" l="1"/>
  <c r="H110" i="6" s="1"/>
  <c r="D110" i="6" s="1"/>
  <c r="F95" i="6"/>
  <c r="O37" i="4"/>
  <c r="A24" i="6"/>
  <c r="D102" i="6"/>
  <c r="C102" i="6"/>
  <c r="D73" i="6"/>
  <c r="C73" i="6"/>
  <c r="D118" i="6"/>
  <c r="C118" i="6"/>
  <c r="F111" i="6"/>
  <c r="H111" i="6" s="1"/>
  <c r="C111" i="6" s="1"/>
  <c r="D84" i="6"/>
  <c r="C84" i="6"/>
  <c r="F65" i="6"/>
  <c r="H54" i="6"/>
  <c r="H94" i="6"/>
  <c r="C94" i="6" s="1"/>
  <c r="B95" i="4"/>
  <c r="A77" i="6" s="1"/>
  <c r="B83" i="4"/>
  <c r="A66" i="6" s="1"/>
  <c r="B71" i="4"/>
  <c r="A55" i="6" s="1"/>
  <c r="B59" i="4"/>
  <c r="A44" i="6" s="1"/>
  <c r="B125" i="4"/>
  <c r="A103" i="6" s="1"/>
  <c r="B107" i="4"/>
  <c r="A88" i="6" s="1"/>
  <c r="D53" i="6"/>
  <c r="C53" i="6"/>
  <c r="D43" i="6"/>
  <c r="C43" i="6"/>
  <c r="D22" i="6"/>
  <c r="C22" i="6"/>
  <c r="H64" i="6"/>
  <c r="F75" i="6"/>
  <c r="F108" i="6"/>
  <c r="H108" i="6" s="1"/>
  <c r="C108" i="6" s="1"/>
  <c r="D63" i="6"/>
  <c r="C63" i="6"/>
  <c r="F103" i="6"/>
  <c r="H103" i="6" s="1"/>
  <c r="F119" i="6"/>
  <c r="H119" i="6" s="1"/>
  <c r="H44" i="6"/>
  <c r="F55" i="6"/>
  <c r="C33" i="6"/>
  <c r="K119" i="6"/>
  <c r="D33" i="6"/>
  <c r="F85" i="6"/>
  <c r="H85" i="6" s="1"/>
  <c r="H74" i="6"/>
  <c r="A122" i="6"/>
  <c r="B38" i="4"/>
  <c r="P60" i="4"/>
  <c r="P48" i="4"/>
  <c r="B48" i="4" s="1"/>
  <c r="A34" i="6" s="1"/>
  <c r="AA21" i="4" a="1"/>
  <c r="AA21" i="4" s="1"/>
  <c r="D94" i="6"/>
  <c r="C110" i="6"/>
  <c r="D109" i="6"/>
  <c r="C109" i="6"/>
  <c r="F96" i="6"/>
  <c r="H96" i="6" s="1"/>
  <c r="H95" i="6"/>
  <c r="D108" i="6" l="1"/>
  <c r="H65" i="6"/>
  <c r="F76" i="6"/>
  <c r="F66" i="6"/>
  <c r="H55" i="6"/>
  <c r="A123" i="6"/>
  <c r="B39" i="4"/>
  <c r="D44" i="6"/>
  <c r="C44" i="6"/>
  <c r="C119" i="6"/>
  <c r="D119" i="6"/>
  <c r="B126" i="4"/>
  <c r="A104" i="6" s="1"/>
  <c r="B108" i="4"/>
  <c r="A89" i="6" s="1"/>
  <c r="B96" i="4"/>
  <c r="A78" i="6" s="1"/>
  <c r="B84" i="4"/>
  <c r="A67" i="6" s="1"/>
  <c r="B72" i="4"/>
  <c r="A56" i="6" s="1"/>
  <c r="B60" i="4"/>
  <c r="A45" i="6" s="1"/>
  <c r="C103" i="6"/>
  <c r="D103" i="6"/>
  <c r="AA22" i="4"/>
  <c r="AA23" i="4" s="1"/>
  <c r="O38" i="4"/>
  <c r="A25" i="6"/>
  <c r="D111" i="6"/>
  <c r="D74" i="6"/>
  <c r="C74" i="6"/>
  <c r="H75" i="6"/>
  <c r="F86" i="6"/>
  <c r="H86" i="6" s="1"/>
  <c r="D85" i="6"/>
  <c r="C85" i="6"/>
  <c r="D64" i="6"/>
  <c r="C64" i="6"/>
  <c r="D54" i="6"/>
  <c r="C54" i="6"/>
  <c r="P49" i="4"/>
  <c r="B49" i="4" s="1"/>
  <c r="A35" i="6" s="1"/>
  <c r="P61" i="4"/>
  <c r="D96" i="6"/>
  <c r="C96" i="6"/>
  <c r="C95" i="6"/>
  <c r="D95" i="6"/>
  <c r="P62" i="4" l="1"/>
  <c r="P50" i="4"/>
  <c r="B50" i="4" s="1"/>
  <c r="A36" i="6" s="1"/>
  <c r="Q41" i="4"/>
  <c r="B41" i="4" s="1"/>
  <c r="A27" i="6" s="1"/>
  <c r="Q53" i="4"/>
  <c r="B61" i="4"/>
  <c r="A46" i="6" s="1"/>
  <c r="B109" i="4"/>
  <c r="A90" i="6" s="1"/>
  <c r="B73" i="4"/>
  <c r="A57" i="6" s="1"/>
  <c r="B127" i="4"/>
  <c r="A105" i="6" s="1"/>
  <c r="B85" i="4"/>
  <c r="A68" i="6" s="1"/>
  <c r="B97" i="4"/>
  <c r="A79" i="6" s="1"/>
  <c r="A26" i="6"/>
  <c r="O39" i="4"/>
  <c r="D75" i="6"/>
  <c r="C75" i="6"/>
  <c r="D55" i="6"/>
  <c r="C55" i="6"/>
  <c r="F77" i="6"/>
  <c r="H66" i="6"/>
  <c r="C86" i="6"/>
  <c r="D86" i="6"/>
  <c r="H76" i="6"/>
  <c r="F87" i="6"/>
  <c r="H87" i="6" s="1"/>
  <c r="C65" i="6"/>
  <c r="D65" i="6"/>
  <c r="C76" i="6" l="1"/>
  <c r="D76" i="6"/>
  <c r="B101" i="4"/>
  <c r="A82" i="6" s="1"/>
  <c r="B53" i="4"/>
  <c r="A38" i="6" s="1"/>
  <c r="B89" i="4"/>
  <c r="A71" i="6" s="1"/>
  <c r="B77" i="4"/>
  <c r="A60" i="6" s="1"/>
  <c r="B65" i="4"/>
  <c r="A49" i="6" s="1"/>
  <c r="C87" i="6"/>
  <c r="D87" i="6"/>
  <c r="D66" i="6"/>
  <c r="C66" i="6"/>
  <c r="B98" i="4"/>
  <c r="A80" i="6" s="1"/>
  <c r="B74" i="4"/>
  <c r="A58" i="6" s="1"/>
  <c r="B86" i="4"/>
  <c r="A69" i="6" s="1"/>
  <c r="B110" i="4"/>
  <c r="A91" i="6" s="1"/>
  <c r="B128" i="4"/>
  <c r="A106" i="6" s="1"/>
  <c r="B62" i="4"/>
  <c r="A47" i="6" s="1"/>
  <c r="F88" i="6"/>
  <c r="H88" i="6" s="1"/>
  <c r="H77" i="6"/>
  <c r="P51" i="4"/>
  <c r="B51" i="4" s="1"/>
  <c r="A37" i="6" s="1"/>
  <c r="P63" i="4"/>
  <c r="H125" i="6" l="1"/>
  <c r="D2" i="6" s="1"/>
  <c r="B99" i="4"/>
  <c r="A81" i="6" s="1"/>
  <c r="B87" i="4"/>
  <c r="A70" i="6" s="1"/>
  <c r="B111" i="4"/>
  <c r="A92" i="6" s="1"/>
  <c r="B75" i="4"/>
  <c r="A59" i="6" s="1"/>
  <c r="B129" i="4"/>
  <c r="A107" i="6" s="1"/>
  <c r="B63" i="4"/>
  <c r="A48" i="6" s="1"/>
  <c r="D88" i="6"/>
  <c r="C88" i="6"/>
  <c r="C77" i="6"/>
  <c r="D7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<sst xmlns="http://schemas.openxmlformats.org/spreadsheetml/2006/main" count="27977" uniqueCount="20062">
  <si>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</si>
  <si>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</si>
  <si>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</si>
  <si>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</si>
  <si>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</si>
  <si>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</si>
  <si>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</si>
  <si>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</si>
  <si>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</si>
  <si>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</si>
  <si>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</si>
  <si>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</si>
  <si>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</si>
  <si>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</si>
  <si>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</si>
  <si>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</si>
  <si>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</si>
  <si>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</si>
  <si>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</si>
  <si>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</si>
  <si>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</si>
  <si>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</si>
  <si>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</si>
  <si>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</si>
  <si>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</si>
  <si>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</si>
  <si>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</si>
  <si>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</si>
  <si>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</si>
  <si>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</si>
  <si>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</si>
  <si>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</si>
  <si>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</si>
  <si>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</si>
  <si>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</si>
  <si>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</si>
  <si>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</si>
  <si>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</si>
  <si>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</si>
  <si>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</si>
  <si>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</si>
  <si>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</si>
  <si>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</si>
  <si>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</si>
  <si>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</si>
  <si>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</si>
  <si>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</si>
  <si>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</si>
  <si>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</si>
  <si>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</si>
  <si>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</si>
  <si>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</si>
  <si>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</si>
  <si>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</si>
  <si>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</si>
  <si>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</si>
  <si>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</si>
  <si>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</si>
  <si>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</si>
  <si>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</si>
  <si>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</si>
  <si>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</si>
  <si>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</si>
  <si>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</si>
  <si>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</si>
  <si>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</si>
  <si>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</si>
  <si>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</si>
  <si>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</si>
  <si>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</si>
  <si>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</si>
  <si>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</si>
  <si>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</si>
  <si>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</si>
  <si>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</si>
  <si>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</si>
  <si>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</si>
  <si>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</si>
  <si>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</si>
  <si>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</si>
  <si>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</si>
  <si>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</si>
  <si>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</si>
  <si>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</si>
  <si>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</si>
  <si>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</si>
  <si>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</si>
  <si>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</si>
  <si>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</si>
  <si>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</si>
  <si>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</si>
  <si>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</si>
  <si>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</si>
  <si>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</si>
  <si>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</si>
  <si>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</si>
  <si>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</si>
  <si>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</si>
  <si>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</si>
  <si>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</si>
  <si>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</si>
  <si>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</si>
  <si>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</si>
  <si>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</si>
  <si>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</si>
  <si>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</si>
  <si>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</si>
  <si>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</si>
  <si>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</si>
  <si>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</si>
  <si>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</si>
  <si>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</si>
  <si>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</si>
  <si>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</si>
  <si>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</si>
  <si>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</si>
  <si>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</si>
  <si>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</si>
  <si>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</si>
  <si>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</si>
  <si>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</si>
  <si>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</si>
  <si>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</si>
  <si>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</si>
  <si>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</si>
  <si>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</si>
  <si>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</si>
  <si>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</si>
  <si>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</si>
  <si>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</si>
  <si>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</si>
  <si>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</si>
  <si>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</si>
  <si>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</si>
  <si>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</si>
  <si>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</si>
  <si>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</si>
  <si>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</si>
  <si>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</si>
  <si>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</si>
  <si>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</si>
  <si>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</si>
  <si>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</si>
  <si>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</si>
  <si>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</si>
  <si>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</si>
  <si>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</si>
  <si>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</si>
  <si>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</si>
  <si>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</si>
  <si>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</si>
  <si>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</si>
  <si>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</si>
  <si>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</si>
  <si>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</si>
  <si>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</si>
  <si>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</si>
  <si>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</si>
  <si>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</si>
  <si>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</si>
  <si>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</si>
  <si>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</si>
  <si>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</si>
  <si>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</si>
  <si>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</si>
  <si>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</si>
  <si>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</si>
  <si>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</si>
  <si>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</si>
  <si>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</si>
  <si>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</si>
  <si>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</si>
  <si>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</si>
  <si>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</si>
  <si>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</si>
  <si>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</si>
  <si>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</si>
  <si>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</si>
  <si>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</si>
  <si>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</si>
  <si>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</si>
  <si>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</si>
  <si>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</si>
  <si>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</si>
  <si>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</si>
  <si>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</si>
  <si>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</si>
  <si>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</si>
  <si>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</si>
  <si>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</si>
  <si>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</si>
  <si>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</si>
  <si>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</si>
  <si>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</si>
  <si>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</si>
  <si>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</si>
  <si>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</si>
  <si>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</si>
  <si>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</si>
  <si>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</si>
  <si>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</si>
  <si>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</si>
  <si>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</si>
  <si>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</si>
  <si>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</si>
  <si>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</si>
  <si>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</si>
  <si>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</si>
  <si>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</si>
  <si>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</si>
  <si>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</si>
  <si>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</si>
  <si>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</si>
  <si>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</si>
  <si>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</si>
  <si>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</si>
  <si>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</si>
  <si>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</si>
  <si>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</si>
  <si>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</si>
  <si>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</si>
  <si>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</si>
  <si>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</si>
  <si>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</si>
  <si>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</si>
  <si>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</si>
  <si>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</si>
  <si>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</si>
  <si>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</si>
  <si>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</si>
  <si>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</si>
  <si>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</si>
  <si>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</si>
  <si>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</si>
  <si>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</si>
  <si>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</si>
  <si>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</si>
  <si>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</si>
  <si>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</si>
  <si>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</si>
  <si>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</si>
  <si>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</si>
  <si>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</si>
  <si>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</si>
  <si>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</si>
  <si>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</si>
  <si>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</si>
  <si>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</si>
  <si>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</si>
  <si>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</si>
  <si>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</si>
  <si>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</si>
  <si>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</si>
  <si>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</si>
  <si>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</si>
  <si>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</si>
  <si>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</si>
  <si>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</si>
  <si>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</si>
  <si>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</si>
  <si>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</si>
  <si>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</si>
  <si>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</si>
  <si>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</si>
  <si>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</si>
  <si>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</si>
  <si>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</si>
  <si>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</si>
  <si>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</si>
  <si>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</si>
  <si>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</si>
  <si>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</si>
  <si>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</si>
  <si>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</si>
  <si>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</si>
  <si>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</si>
  <si>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</si>
  <si>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</si>
  <si>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</si>
  <si>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</si>
  <si>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</si>
  <si>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</si>
  <si>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</si>
  <si>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</si>
  <si>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</si>
  <si>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</si>
  <si>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</si>
  <si>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</si>
  <si>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</si>
  <si>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</si>
  <si>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</si>
  <si>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</si>
  <si>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</si>
  <si>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</si>
  <si>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</si>
  <si>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</si>
  <si>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</si>
  <si>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</si>
  <si>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</si>
  <si>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</si>
  <si>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</si>
  <si>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</si>
  <si>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</si>
  <si>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</si>
  <si>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</si>
  <si>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</si>
  <si>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</si>
  <si>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</si>
  <si>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</si>
  <si>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</si>
  <si>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</si>
  <si>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</si>
  <si>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</si>
  <si>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</si>
  <si>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</si>
  <si>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</si>
  <si>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</si>
  <si>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</si>
  <si>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</si>
  <si>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</si>
  <si>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</si>
  <si>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</si>
  <si>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</si>
  <si>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</si>
  <si>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</si>
  <si>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</si>
  <si>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</si>
  <si>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</si>
  <si>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</si>
  <si>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</si>
  <si>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</si>
  <si>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</si>
  <si>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</si>
  <si>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</si>
  <si>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</si>
  <si>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</si>
  <si>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</si>
  <si>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</si>
  <si>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</si>
  <si>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</si>
  <si>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</si>
  <si>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</si>
  <si>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</si>
  <si>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</si>
  <si>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</si>
  <si>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</si>
  <si>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</si>
  <si>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</si>
  <si>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</si>
  <si>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</si>
  <si>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</si>
  <si>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</si>
  <si>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</si>
  <si>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</si>
  <si>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</si>
  <si>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</si>
  <si>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</si>
  <si>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</si>
  <si>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</si>
  <si>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</si>
  <si>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</si>
  <si>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</si>
  <si>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</si>
  <si>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</si>
  <si>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</si>
  <si>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</si>
  <si>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</si>
  <si>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</si>
  <si>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</si>
  <si>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</si>
  <si>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</si>
  <si>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</si>
  <si>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</si>
  <si>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</si>
  <si>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</si>
  <si>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</si>
  <si>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</si>
  <si>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</si>
  <si>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</si>
  <si>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</si>
  <si>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</si>
  <si>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</si>
  <si>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</si>
  <si>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</si>
  <si>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</si>
  <si>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</si>
  <si>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</si>
  <si>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</si>
  <si>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</si>
  <si>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</si>
  <si>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</si>
  <si>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</si>
  <si>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</si>
  <si>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</si>
  <si>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</si>
  <si>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</si>
  <si>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</si>
  <si>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</si>
  <si>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</si>
  <si>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</si>
  <si>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</si>
  <si>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</si>
  <si>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</si>
  <si>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</si>
  <si>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</si>
  <si>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</si>
  <si>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</si>
  <si>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</si>
  <si>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</si>
  <si>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</si>
  <si>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</si>
  <si>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</si>
  <si>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</si>
  <si>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</si>
  <si>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</si>
  <si>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</si>
  <si>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</si>
  <si>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</si>
  <si>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</si>
  <si>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</si>
  <si>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</si>
  <si>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</si>
  <si>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</si>
  <si>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</si>
  <si>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</si>
  <si>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</si>
  <si>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</si>
  <si>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</si>
  <si>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</si>
  <si>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</si>
  <si>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</si>
  <si>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</si>
  <si>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</si>
  <si>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</si>
  <si>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</si>
  <si>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</si>
  <si>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</si>
  <si>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</si>
  <si>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</si>
  <si>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</si>
  <si>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</si>
  <si>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</si>
  <si>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</si>
  <si>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</si>
  <si>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</si>
  <si>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</si>
  <si>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</si>
  <si>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</si>
  <si>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</si>
  <si>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</si>
  <si>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</si>
  <si>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</si>
  <si>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</si>
  <si>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</si>
  <si>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</si>
  <si>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</si>
  <si>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</si>
  <si>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</si>
  <si>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</si>
  <si>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</si>
  <si>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</si>
  <si>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</si>
  <si>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</si>
  <si>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</si>
  <si>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</si>
  <si>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</si>
  <si>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</si>
  <si>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</si>
  <si>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</si>
  <si>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</si>
  <si>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</si>
  <si>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</si>
  <si>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</si>
  <si>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</si>
  <si>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</si>
  <si>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</si>
  <si>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</si>
  <si>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</si>
  <si>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</si>
  <si>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</si>
  <si>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</si>
  <si>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</si>
  <si>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</si>
  <si>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</si>
  <si>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</si>
  <si>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</si>
  <si>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</si>
  <si>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</si>
  <si>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</si>
  <si>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</si>
  <si>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</si>
  <si>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</si>
  <si>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</si>
  <si>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</si>
  <si>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</si>
  <si>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</si>
  <si>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</si>
  <si>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</si>
  <si>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</si>
  <si>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</si>
  <si>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</si>
  <si>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</si>
  <si>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</si>
  <si>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</si>
  <si>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</si>
  <si>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</si>
  <si>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</si>
  <si>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</si>
  <si>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</si>
  <si>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</si>
  <si>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</si>
  <si>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</si>
  <si>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</si>
  <si>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</si>
  <si>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</si>
  <si>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</si>
  <si>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</si>
  <si>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</si>
  <si>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</si>
  <si>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</si>
  <si>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</si>
  <si>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</si>
  <si>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</si>
  <si>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</si>
  <si>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</si>
  <si>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</si>
  <si>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</si>
  <si>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</si>
  <si>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</si>
  <si>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</si>
  <si>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</si>
  <si>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</si>
  <si>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</si>
  <si>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</si>
  <si>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</si>
  <si>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</si>
  <si>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</si>
  <si>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</si>
  <si>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</si>
  <si>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</si>
  <si>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</si>
  <si>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</si>
  <si>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</si>
  <si>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</si>
  <si>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</si>
  <si>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</si>
  <si>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</si>
  <si>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</si>
  <si>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</si>
  <si>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</si>
  <si>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</si>
  <si>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</si>
  <si>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</si>
  <si>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</si>
  <si>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</si>
  <si>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</si>
  <si>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</si>
  <si>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</si>
  <si>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</si>
  <si>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</si>
  <si>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</si>
  <si>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</si>
  <si>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</si>
  <si>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</si>
  <si>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</si>
  <si>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</si>
  <si>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</si>
  <si>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</si>
  <si>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</si>
  <si>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</si>
  <si>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</si>
  <si>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</si>
  <si>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</si>
  <si>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</si>
  <si>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</si>
  <si>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</si>
  <si>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</si>
  <si>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</si>
  <si>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</si>
  <si>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</si>
  <si>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</si>
  <si>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</si>
  <si>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</si>
  <si>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</si>
  <si>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</si>
  <si>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</si>
  <si>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</si>
  <si>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</si>
  <si>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</si>
  <si>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</si>
  <si>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</si>
  <si>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</si>
  <si>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</si>
  <si>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</si>
  <si>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</si>
  <si>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</si>
  <si>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</si>
  <si>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</si>
  <si>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</si>
  <si>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</si>
  <si>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</si>
  <si>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</si>
  <si>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</si>
  <si>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</si>
  <si>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</si>
  <si>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</si>
  <si>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</si>
  <si>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</si>
  <si>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</si>
  <si>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</si>
  <si>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</si>
  <si>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</si>
  <si>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</si>
  <si>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</si>
  <si>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</si>
  <si>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</si>
  <si>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</si>
  <si>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</si>
  <si>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</si>
  <si>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</si>
  <si>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</si>
  <si>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</si>
  <si>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</si>
  <si>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</si>
  <si>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</si>
  <si>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</si>
  <si>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</si>
  <si>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</si>
  <si>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</si>
  <si>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</si>
  <si>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</si>
  <si>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</si>
  <si>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</si>
  <si>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</si>
  <si>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</si>
  <si>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</si>
  <si>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</si>
  <si>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</si>
  <si>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</si>
  <si>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</si>
  <si>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</si>
  <si>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</si>
  <si>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</si>
  <si>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</si>
  <si>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</si>
  <si>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</si>
  <si>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</si>
  <si>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</si>
  <si>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</si>
  <si>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</si>
  <si>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</si>
  <si>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</si>
  <si>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</si>
  <si>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</si>
  <si>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</si>
  <si>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</si>
  <si>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</si>
  <si>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</si>
  <si>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</si>
  <si>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</si>
  <si>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</si>
  <si>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</si>
  <si>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</si>
  <si>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</si>
  <si>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</si>
  <si>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</si>
  <si>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</si>
  <si>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</si>
  <si>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</si>
  <si>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</si>
  <si>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</si>
  <si>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</si>
  <si>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</si>
  <si>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</si>
  <si>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</si>
  <si>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</si>
  <si>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</si>
  <si>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</si>
  <si>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</si>
  <si>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</si>
  <si>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</si>
  <si>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</si>
  <si>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</si>
  <si>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</si>
  <si>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</si>
  <si>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</si>
  <si>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</si>
  <si>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</si>
  <si>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</si>
  <si>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</si>
  <si>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</si>
  <si>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</si>
  <si>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</si>
  <si>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</si>
  <si>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</si>
  <si>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</si>
  <si>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</si>
  <si>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</si>
  <si>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</si>
  <si>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</si>
  <si>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</si>
  <si>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</si>
  <si>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</si>
  <si>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</si>
  <si>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</si>
  <si>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</si>
  <si>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</si>
  <si>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</si>
  <si>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</si>
  <si>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</si>
  <si>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</si>
  <si>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</si>
  <si>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</si>
  <si>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</si>
  <si>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</si>
  <si>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</si>
  <si>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</si>
  <si>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</si>
  <si>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</si>
  <si>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</si>
  <si>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</si>
  <si>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</si>
  <si>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</si>
  <si>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</si>
  <si>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</si>
  <si>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</si>
  <si>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</si>
  <si>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</si>
  <si>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</si>
  <si>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</si>
  <si>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</si>
  <si>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</si>
  <si>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</si>
  <si>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</si>
  <si>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</si>
  <si>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</si>
  <si>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</si>
  <si>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</si>
  <si>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</si>
  <si>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</si>
  <si>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</si>
  <si>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</si>
  <si>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</si>
  <si>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</si>
  <si>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</si>
  <si>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</si>
  <si>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</si>
  <si>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</si>
  <si>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</si>
  <si>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</si>
  <si>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</si>
  <si>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</si>
  <si>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</si>
  <si>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</si>
  <si>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</si>
  <si>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</si>
  <si>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</si>
  <si>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</si>
  <si>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</si>
  <si>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</si>
  <si>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</si>
  <si>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</si>
  <si>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</si>
  <si>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</si>
  <si>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</si>
  <si>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</si>
  <si>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</si>
  <si>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</si>
  <si>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</si>
  <si>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</si>
  <si>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</si>
  <si>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</si>
  <si>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</si>
  <si>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</si>
  <si>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</si>
  <si>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</si>
  <si>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</si>
  <si>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</si>
  <si>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</si>
  <si>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</si>
  <si>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</si>
  <si>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</si>
  <si>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</si>
  <si>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</si>
  <si>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</si>
  <si>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</si>
  <si>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</si>
  <si>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</si>
  <si>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</si>
  <si>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</si>
  <si>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</si>
  <si>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</si>
  <si>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</si>
  <si>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</si>
  <si>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</si>
  <si>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</si>
  <si>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</si>
  <si>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</si>
  <si>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</si>
  <si>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</si>
  <si>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</si>
  <si>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</si>
  <si>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</si>
  <si>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</si>
  <si>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</si>
  <si>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</si>
  <si>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</si>
  <si>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</si>
  <si>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</si>
  <si>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</si>
  <si>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</si>
  <si>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</si>
  <si>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</si>
  <si>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</si>
  <si>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</si>
  <si>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</si>
  <si>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</si>
  <si>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</si>
  <si>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</si>
  <si>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</si>
  <si>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</si>
  <si>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</si>
  <si>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</si>
  <si>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</si>
  <si>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</si>
  <si>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</si>
  <si>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</si>
  <si>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</si>
  <si>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</si>
  <si>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</si>
  <si>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</si>
  <si>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</si>
  <si>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</si>
  <si>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</si>
  <si>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</si>
  <si>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</si>
  <si>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</si>
  <si>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</si>
  <si>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</si>
  <si>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</si>
  <si>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</si>
  <si>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</si>
  <si>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</si>
  <si>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</si>
  <si>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</si>
  <si>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</si>
  <si>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</si>
  <si>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</si>
  <si>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</si>
  <si>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</si>
  <si>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</si>
  <si>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</si>
  <si>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</si>
  <si>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</si>
  <si>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</si>
  <si>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</si>
  <si>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</si>
  <si>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</si>
  <si>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</si>
  <si>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</si>
  <si>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</si>
  <si>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</si>
  <si>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</si>
  <si>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</si>
  <si>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</si>
  <si>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</si>
  <si>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</si>
  <si>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</si>
  <si>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</si>
  <si>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</si>
  <si>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</si>
  <si>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</si>
  <si>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</si>
  <si>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</si>
  <si>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</si>
  <si>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</si>
  <si>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</si>
  <si>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</si>
  <si>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</si>
  <si>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</si>
  <si>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</si>
  <si>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</si>
  <si>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</si>
  <si>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</si>
  <si>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</si>
  <si>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</si>
  <si>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</si>
  <si>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</si>
  <si>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</si>
  <si>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</si>
  <si>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</si>
  <si>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</si>
  <si>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</si>
  <si>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</si>
  <si>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</si>
  <si>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</si>
  <si>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</si>
  <si>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</si>
  <si>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</si>
  <si>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</si>
  <si>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</si>
  <si>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</si>
  <si>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</si>
  <si>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</si>
  <si>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</si>
  <si>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</si>
  <si>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</si>
  <si>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</si>
  <si>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</si>
  <si>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</si>
  <si>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</si>
  <si>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</si>
  <si>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</si>
  <si>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</si>
  <si>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</si>
  <si>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</si>
  <si>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</si>
  <si>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</si>
  <si>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</si>
  <si>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</si>
  <si>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</si>
  <si>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</si>
  <si>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</si>
  <si>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</si>
  <si>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</si>
  <si>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</si>
  <si>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</si>
  <si>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</si>
  <si>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</si>
  <si>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</si>
  <si>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</si>
  <si>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</si>
  <si>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</si>
  <si>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</si>
  <si>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</si>
  <si>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</si>
  <si>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</si>
  <si>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</si>
  <si>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</si>
  <si>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</si>
  <si>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</si>
  <si>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</si>
  <si>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</si>
  <si>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</si>
  <si>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</si>
  <si>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</si>
  <si>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</si>
  <si>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</si>
  <si>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</si>
  <si>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</si>
  <si>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</si>
  <si>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</si>
  <si>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</si>
  <si>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</si>
  <si>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</si>
  <si>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</si>
  <si>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</si>
  <si>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</si>
  <si>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</si>
  <si>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</si>
  <si>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</si>
  <si>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</si>
  <si>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</si>
  <si>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</si>
  <si>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</si>
  <si>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</si>
  <si>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</si>
  <si>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</si>
  <si>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</si>
  <si>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</si>
  <si>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</si>
  <si>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</si>
  <si>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</si>
  <si>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</si>
  <si>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</si>
  <si>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</si>
  <si>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</si>
  <si>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</si>
  <si>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</si>
  <si>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</si>
  <si>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</si>
  <si>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</si>
  <si>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</si>
  <si>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</si>
  <si>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</si>
  <si>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</si>
  <si>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</si>
  <si>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</si>
  <si>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</si>
  <si>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</si>
  <si>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</si>
  <si>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</si>
  <si>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</si>
  <si>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</si>
  <si>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</si>
  <si>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</si>
  <si>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</si>
  <si>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</si>
  <si>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</si>
  <si>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</si>
  <si>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</si>
  <si>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</si>
  <si>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</si>
  <si>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</si>
  <si>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</si>
  <si>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</si>
  <si>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</si>
  <si>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</si>
  <si>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</si>
  <si>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</si>
  <si>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</si>
  <si>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</si>
  <si>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</si>
  <si>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</si>
  <si>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</si>
  <si>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</si>
  <si>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</si>
  <si>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</si>
  <si>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</si>
  <si>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</si>
  <si>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</si>
  <si>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</si>
  <si>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</si>
  <si>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</si>
  <si>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</si>
  <si>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</si>
  <si>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</si>
  <si>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</si>
  <si>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</si>
  <si>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</si>
  <si>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</si>
  <si>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</si>
  <si>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</si>
  <si>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</si>
  <si>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</si>
  <si>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</si>
  <si>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</si>
  <si>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</si>
  <si>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</si>
  <si>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</si>
  <si>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</si>
  <si>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</si>
  <si>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</si>
  <si>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</si>
  <si>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</si>
  <si>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</si>
  <si>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</si>
  <si>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</si>
  <si>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</si>
  <si>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</si>
  <si>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</si>
  <si>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</si>
  <si>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</si>
  <si>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</si>
  <si>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</si>
  <si>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</si>
  <si>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</si>
  <si>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</si>
  <si>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</si>
  <si>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</si>
  <si>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</si>
  <si>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</si>
  <si>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</si>
  <si>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</si>
  <si>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</si>
  <si>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</si>
  <si>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</si>
  <si>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</si>
  <si>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</si>
  <si>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</si>
  <si>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</si>
  <si>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</si>
  <si>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</si>
  <si>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</si>
  <si>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</si>
  <si>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</si>
  <si>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</si>
  <si>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</si>
  <si>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</si>
  <si>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</si>
  <si>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</si>
  <si>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</si>
  <si>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</si>
  <si>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</si>
  <si>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</si>
  <si>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</si>
  <si>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</si>
  <si>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</si>
  <si>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</si>
  <si>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</si>
  <si>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</si>
  <si>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</si>
  <si>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</si>
  <si>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</si>
  <si>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</si>
  <si>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</si>
  <si>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</si>
  <si>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</si>
  <si>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</si>
  <si>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</si>
  <si>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</si>
  <si>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</si>
  <si>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</si>
  <si>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</si>
  <si>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</si>
  <si>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</si>
  <si>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</si>
  <si>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</si>
  <si>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</si>
  <si>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</si>
  <si>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</si>
  <si>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</si>
  <si>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</si>
  <si>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</si>
  <si>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</si>
  <si>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</si>
  <si>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</si>
  <si>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</si>
  <si>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</si>
  <si>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</si>
  <si>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</si>
  <si>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</si>
  <si>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</si>
  <si>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</si>
  <si>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</si>
  <si>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</si>
  <si>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</si>
  <si>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</si>
  <si>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</si>
  <si>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</si>
  <si>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</si>
  <si>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</si>
  <si>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</si>
  <si>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</si>
  <si>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</si>
  <si>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</si>
  <si>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</si>
  <si>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</si>
  <si>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</si>
  <si>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</si>
  <si>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</si>
  <si>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</si>
  <si>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</si>
  <si>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</si>
  <si>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</si>
  <si>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</si>
  <si>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</si>
  <si>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</si>
  <si>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</si>
  <si>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</si>
  <si>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</si>
  <si>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</si>
  <si>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</si>
  <si>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</si>
  <si>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</si>
  <si>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</si>
  <si>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</si>
  <si>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</si>
  <si>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</si>
  <si>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</si>
  <si>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</si>
  <si>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</si>
  <si>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</si>
  <si>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</si>
  <si>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</si>
  <si>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</si>
  <si>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</si>
  <si>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</si>
  <si>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</si>
  <si>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</si>
  <si>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</si>
  <si>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</si>
  <si>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</si>
  <si>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</si>
  <si>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</si>
  <si>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</si>
  <si>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</si>
  <si>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</si>
  <si>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</si>
  <si>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</si>
  <si>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</si>
  <si>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</si>
  <si>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</si>
  <si>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</si>
  <si>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</si>
  <si>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</si>
  <si>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</si>
  <si>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</si>
  <si>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</si>
  <si>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</si>
  <si>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</si>
  <si>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</si>
  <si>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</si>
  <si>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</si>
  <si>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</si>
  <si>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</si>
  <si>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</si>
  <si>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</si>
  <si>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</si>
  <si>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</si>
  <si>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</si>
  <si>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</si>
  <si>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</si>
  <si>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</si>
  <si>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</si>
  <si>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</si>
  <si>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</si>
  <si>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</si>
  <si>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</si>
  <si>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</si>
  <si>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</si>
  <si>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</si>
  <si>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</si>
  <si>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</si>
  <si>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</si>
  <si>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</si>
  <si>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</si>
  <si>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</si>
  <si>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</si>
  <si>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</si>
  <si>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</si>
  <si>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</si>
  <si>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</si>
  <si>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</si>
  <si>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</si>
  <si>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</si>
  <si>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</si>
  <si>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</si>
  <si>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</si>
  <si>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</si>
  <si>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</si>
  <si>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</si>
  <si>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</si>
  <si>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</si>
  <si>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</si>
  <si>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</si>
  <si>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</si>
  <si>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</si>
  <si>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</si>
  <si>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</si>
  <si>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</si>
  <si>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</si>
  <si>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</si>
  <si>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</si>
  <si>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</si>
  <si>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</si>
  <si>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</si>
  <si>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</si>
  <si>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</si>
  <si>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</si>
  <si>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</si>
  <si>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</si>
  <si>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</si>
  <si>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</si>
  <si>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</si>
  <si>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</si>
  <si>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</si>
  <si>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</si>
  <si>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</si>
  <si>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</si>
  <si>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</si>
  <si>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</si>
  <si>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</si>
  <si>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</si>
  <si>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</si>
  <si>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</si>
  <si>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</si>
  <si>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</si>
  <si>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</si>
  <si>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</si>
  <si>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</si>
  <si>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</si>
  <si>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</si>
  <si>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</si>
  <si>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</si>
  <si>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</si>
  <si>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</si>
  <si>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</si>
  <si>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</si>
  <si>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</si>
  <si>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</si>
  <si>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</si>
  <si>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</si>
  <si>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</si>
  <si>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</si>
  <si>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</si>
  <si>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</si>
  <si>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</si>
  <si>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</si>
  <si>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</si>
  <si>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</si>
  <si>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</si>
  <si>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</si>
  <si>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</si>
  <si>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</si>
  <si>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</si>
  <si>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</si>
  <si>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</si>
  <si>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</si>
  <si>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</si>
  <si>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</si>
  <si>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</si>
  <si>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</si>
  <si>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</si>
  <si>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</si>
  <si>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</si>
  <si>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</si>
  <si>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</si>
  <si>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</si>
  <si>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</si>
  <si>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</si>
  <si>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</si>
  <si>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</si>
  <si>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</si>
  <si>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</si>
  <si>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</si>
  <si>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</si>
  <si>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</si>
  <si>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</si>
  <si>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</si>
  <si>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</si>
  <si>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</si>
  <si>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</si>
  <si>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</si>
  <si>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</si>
  <si>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</si>
  <si>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</si>
  <si>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</si>
  <si>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</si>
  <si>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</si>
  <si>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</si>
  <si>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</si>
  <si>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</si>
  <si>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</si>
  <si>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</si>
  <si>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</si>
  <si>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</si>
  <si>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</si>
  <si>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</si>
  <si>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</si>
  <si>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</si>
  <si>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</si>
  <si>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</si>
  <si>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</si>
  <si>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</si>
  <si>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</si>
  <si>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</si>
  <si>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</si>
  <si>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</si>
  <si>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</si>
  <si>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</si>
  <si>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</si>
  <si>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</si>
  <si>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</si>
  <si>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</si>
  <si>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</si>
  <si>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</si>
  <si>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</si>
  <si>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</si>
  <si>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</si>
  <si>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</si>
  <si>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</si>
  <si>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</si>
  <si>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</si>
  <si>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</si>
  <si>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</si>
  <si>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</si>
  <si>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</si>
  <si>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</si>
  <si>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</si>
  <si>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</si>
  <si>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</si>
  <si>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</si>
  <si>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</si>
  <si>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</si>
  <si>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</si>
  <si>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</si>
  <si>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</si>
  <si>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</si>
  <si>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</si>
  <si>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</si>
  <si>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</si>
  <si>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</si>
  <si>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</si>
  <si>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</si>
  <si>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</si>
  <si>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</si>
  <si>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</si>
  <si>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</si>
  <si>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</si>
  <si>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</si>
  <si>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</si>
  <si>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</si>
  <si>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</si>
  <si>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</si>
  <si>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</si>
  <si>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</si>
  <si>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</si>
  <si>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</si>
  <si>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</si>
  <si>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</si>
  <si>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</si>
  <si>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</si>
  <si>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</si>
  <si>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</si>
  <si>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</si>
  <si>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</si>
  <si>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</si>
  <si>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</si>
  <si>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</si>
  <si>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</si>
  <si>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</si>
  <si>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</si>
  <si>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</si>
  <si>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</si>
  <si>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</si>
  <si>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</si>
  <si>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</si>
  <si>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</si>
  <si>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</si>
  <si>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</si>
  <si>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</si>
  <si>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</si>
  <si>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</si>
  <si>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</si>
  <si>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</si>
  <si>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</si>
  <si>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</si>
  <si>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</si>
  <si>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</si>
  <si>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</si>
  <si>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</si>
  <si>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</si>
  <si>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</si>
  <si>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</si>
  <si>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</si>
  <si>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</si>
  <si>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</si>
  <si>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</si>
  <si>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</si>
  <si>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</si>
  <si>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</si>
  <si>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</si>
  <si>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</si>
  <si>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</si>
  <si>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</si>
  <si>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</si>
  <si>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</si>
  <si>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</si>
  <si>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</si>
  <si>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</si>
  <si>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</si>
  <si>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</si>
  <si>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</si>
  <si>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</si>
  <si>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</si>
  <si>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</si>
  <si>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</si>
  <si>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</si>
  <si>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</si>
  <si>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</si>
  <si>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</si>
  <si>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</si>
  <si>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</si>
  <si>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</si>
  <si>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</si>
  <si>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</si>
  <si>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</si>
  <si>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</si>
  <si>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</si>
  <si>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</si>
  <si>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</si>
  <si>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</si>
  <si>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</si>
  <si>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</si>
  <si>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</si>
  <si>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</si>
  <si>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</si>
  <si>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</si>
  <si>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</si>
  <si>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</si>
  <si>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</si>
  <si>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</si>
  <si>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</si>
  <si>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</si>
  <si>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</si>
  <si>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</si>
  <si>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</si>
  <si>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</si>
  <si>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</si>
  <si>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</si>
  <si>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</si>
  <si>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</si>
  <si>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</si>
  <si>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</si>
  <si>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</si>
  <si>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</si>
  <si>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</si>
  <si>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</si>
  <si>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</si>
  <si>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</si>
  <si>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</si>
  <si>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</si>
  <si>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</si>
  <si>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</si>
  <si>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</si>
  <si>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</si>
  <si>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</si>
  <si>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</si>
  <si>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</si>
  <si>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</si>
  <si>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</si>
  <si>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</si>
  <si>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</si>
  <si>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</si>
  <si>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</si>
  <si>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</si>
  <si>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</si>
  <si>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</si>
  <si>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</si>
  <si>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</si>
  <si>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</si>
  <si>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</si>
  <si>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</si>
  <si>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</si>
  <si>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</si>
  <si>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</si>
  <si>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</si>
  <si>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</si>
  <si>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</si>
  <si>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</si>
  <si>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</si>
  <si>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</si>
  <si>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</si>
  <si>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</si>
  <si>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</si>
  <si>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</si>
  <si>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</si>
  <si>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</si>
  <si>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</si>
  <si>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</si>
  <si>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</si>
  <si>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</si>
  <si>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</si>
  <si>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</si>
  <si>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</si>
  <si>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</si>
  <si>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</si>
  <si>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</si>
  <si>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</si>
  <si>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</si>
  <si>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</si>
  <si>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</si>
  <si>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</si>
  <si>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</si>
  <si>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</si>
  <si>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</si>
  <si>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</si>
  <si>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</si>
  <si>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</si>
  <si>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</si>
  <si>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</si>
  <si>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</si>
  <si>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</si>
  <si>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</si>
  <si>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</si>
  <si>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</si>
  <si>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</si>
  <si>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</si>
  <si>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</si>
  <si>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</si>
  <si>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</si>
  <si>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</si>
  <si>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</si>
  <si>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</si>
  <si>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</si>
  <si>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</si>
  <si>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</si>
  <si>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</si>
  <si>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</si>
  <si>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</si>
  <si>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</si>
  <si>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</si>
  <si>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</si>
  <si>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</si>
  <si>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</si>
  <si>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</si>
  <si>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</si>
  <si>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</si>
  <si>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</si>
  <si>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</si>
  <si>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</si>
  <si>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</si>
  <si>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</si>
  <si>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</si>
  <si>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</si>
  <si>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</si>
  <si>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</si>
  <si>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</si>
  <si>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</si>
  <si>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</si>
  <si>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</si>
  <si>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</si>
  <si>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</si>
  <si>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</si>
  <si>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</si>
  <si>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</si>
  <si>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</si>
  <si>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</si>
  <si>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</si>
  <si>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</si>
  <si>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</si>
  <si>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</si>
  <si>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</si>
  <si>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</si>
  <si>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</si>
  <si>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</si>
  <si>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</si>
  <si>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</si>
  <si>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</si>
  <si>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</si>
  <si>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</si>
  <si>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</si>
  <si>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</si>
  <si>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</si>
  <si>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</si>
  <si>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</si>
  <si>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</si>
  <si>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</si>
  <si>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</si>
  <si>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</si>
  <si>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</si>
  <si>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</si>
  <si>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</si>
  <si>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</si>
  <si>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</si>
  <si>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</si>
  <si>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</si>
  <si>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</si>
  <si>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</si>
  <si>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</si>
  <si>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</si>
  <si>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</si>
  <si>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</si>
  <si>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</si>
  <si>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</si>
  <si>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</si>
  <si>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</si>
  <si>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</si>
  <si>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</si>
  <si>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</si>
  <si>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</si>
  <si>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</si>
  <si>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</si>
  <si>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</si>
  <si>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</si>
  <si>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</si>
  <si>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</si>
  <si>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</si>
  <si>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</si>
  <si>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</si>
  <si>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</si>
  <si>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</si>
  <si>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</si>
  <si>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</si>
  <si>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</si>
  <si>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</si>
  <si>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</si>
  <si>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</si>
  <si>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</si>
  <si>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</si>
  <si>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</si>
  <si>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</si>
  <si>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</si>
  <si>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</si>
  <si>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</si>
  <si>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</si>
  <si>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</si>
  <si>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</si>
  <si>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</si>
  <si>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</si>
  <si>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</si>
  <si>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</si>
  <si>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</si>
  <si>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</si>
  <si>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</si>
  <si>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</si>
  <si>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</si>
  <si>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</si>
  <si>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</si>
  <si>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</si>
  <si>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</si>
  <si>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</si>
  <si>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</si>
  <si>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</si>
  <si>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</si>
  <si>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</si>
  <si>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</si>
  <si>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</si>
  <si>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</si>
  <si>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</si>
  <si>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</si>
  <si>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</si>
  <si>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</si>
  <si>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</si>
  <si>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</si>
  <si>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</si>
  <si>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</si>
  <si>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</si>
  <si>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</si>
  <si>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</si>
  <si>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</si>
  <si>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</si>
  <si>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</si>
  <si>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</si>
  <si>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</si>
  <si>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</si>
  <si>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</si>
  <si>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</si>
  <si>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</si>
  <si>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</si>
  <si>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</si>
  <si>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</si>
  <si>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</si>
  <si>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</si>
  <si>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</si>
  <si>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</si>
  <si>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</si>
  <si>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</si>
  <si>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</si>
  <si>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</si>
  <si>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</si>
  <si>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</si>
  <si>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</si>
  <si>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</si>
  <si>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</si>
  <si>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</si>
  <si>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</si>
  <si>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</si>
  <si>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</si>
  <si>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</si>
  <si>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</si>
  <si>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</si>
  <si>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</si>
  <si>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</si>
  <si>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</si>
  <si>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</si>
  <si>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</si>
  <si>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</si>
  <si>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</si>
  <si>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</si>
  <si>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</si>
  <si>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</si>
  <si>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</si>
  <si>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</si>
  <si>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</si>
  <si>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</si>
  <si>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</si>
  <si>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</si>
  <si>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</si>
  <si>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</si>
  <si>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</si>
  <si>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</si>
  <si>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</si>
  <si>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</si>
  <si>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</si>
  <si>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</si>
  <si>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</si>
  <si>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</si>
  <si>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</si>
  <si>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</si>
  <si>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</si>
  <si>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</si>
  <si>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</si>
  <si>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</si>
  <si>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</si>
  <si>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</si>
  <si>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</si>
  <si>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</si>
  <si>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</si>
  <si>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</si>
  <si>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</si>
  <si>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</si>
  <si>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</si>
  <si>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</si>
  <si>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</si>
  <si>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</si>
  <si>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</si>
  <si>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</si>
  <si>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</si>
  <si>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</si>
  <si>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</si>
  <si>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</si>
  <si>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</si>
  <si>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</si>
  <si>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</si>
  <si>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</si>
  <si>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</si>
  <si>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</si>
  <si>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</si>
  <si>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</si>
  <si>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</si>
  <si>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</si>
  <si>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</si>
  <si>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</si>
  <si>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</si>
  <si>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</si>
  <si>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</si>
  <si>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</si>
  <si>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</si>
  <si>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</si>
  <si>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</si>
  <si>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</si>
  <si>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</si>
  <si>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</si>
  <si>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</si>
  <si>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</si>
  <si>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</si>
  <si>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</si>
  <si>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</si>
  <si>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</si>
  <si>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</si>
  <si>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</si>
  <si>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</si>
  <si>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</si>
  <si>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</si>
  <si>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</si>
  <si>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</si>
  <si>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</si>
  <si>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</si>
  <si>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</si>
  <si>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</si>
  <si>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</si>
  <si>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</si>
  <si>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</si>
  <si>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</si>
  <si>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</si>
  <si>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</si>
  <si>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</si>
  <si>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</si>
  <si>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</si>
  <si>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</si>
  <si>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</si>
  <si>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</si>
  <si>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</si>
  <si>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</si>
  <si>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</si>
  <si>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</si>
  <si>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</si>
  <si>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</si>
  <si>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</si>
  <si>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</si>
  <si>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</si>
  <si>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</si>
  <si>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</si>
  <si>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</si>
  <si>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</si>
  <si>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</si>
  <si>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</si>
  <si>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</si>
  <si>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</si>
  <si>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</si>
  <si>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</si>
  <si>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</si>
  <si>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</si>
  <si>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</si>
  <si>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</si>
  <si>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</si>
  <si>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</si>
  <si>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</si>
  <si>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</si>
  <si>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</si>
  <si>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</si>
  <si>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</si>
  <si>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</si>
  <si>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</si>
  <si>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</si>
  <si>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</si>
  <si>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</si>
  <si>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</si>
  <si>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</si>
  <si>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</si>
  <si>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</si>
  <si>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</si>
  <si>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</si>
  <si>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</si>
  <si>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</si>
  <si>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</si>
  <si>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</si>
  <si>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</si>
  <si>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</si>
  <si>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</si>
  <si>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</si>
  <si>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</si>
  <si>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</si>
  <si>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</si>
  <si>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</si>
  <si>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</si>
  <si>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</si>
  <si>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</si>
  <si>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</si>
  <si>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</si>
  <si>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</si>
  <si>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</si>
  <si>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</si>
  <si>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</si>
  <si>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</si>
  <si>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</si>
  <si>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</si>
  <si>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</si>
  <si>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</si>
  <si>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</si>
  <si>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</si>
  <si>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</si>
  <si>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</si>
  <si>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</si>
  <si>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</si>
  <si>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</si>
  <si>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</si>
  <si>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</si>
  <si>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</si>
  <si>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</si>
  <si>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</si>
  <si>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</si>
  <si>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</si>
  <si>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</si>
  <si>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</si>
  <si>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</si>
  <si>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</si>
  <si>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</si>
  <si>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</si>
  <si>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</si>
  <si>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</si>
  <si>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</si>
  <si>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</si>
  <si>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</si>
  <si>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</si>
  <si>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</si>
  <si>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</si>
  <si>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</si>
  <si>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</si>
  <si>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</si>
  <si>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</si>
  <si>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</si>
  <si>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</si>
  <si>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</si>
  <si>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</si>
  <si>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</si>
  <si>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</si>
  <si>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</si>
  <si>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</si>
  <si>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</si>
  <si>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</si>
  <si>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</si>
  <si>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</si>
  <si>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</si>
  <si>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</si>
  <si>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</si>
  <si>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</si>
  <si>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</si>
  <si>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</si>
  <si>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</si>
  <si>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</si>
  <si>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</si>
  <si>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</si>
  <si>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</si>
  <si>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</si>
  <si>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</si>
  <si>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</si>
  <si>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</si>
  <si>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</si>
  <si>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</si>
  <si>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</si>
  <si>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</si>
  <si>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</si>
  <si>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</si>
  <si>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</si>
  <si>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</si>
  <si>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</si>
  <si>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</si>
  <si>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</si>
  <si>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</si>
  <si>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</si>
  <si>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</si>
  <si>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</si>
  <si>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</si>
  <si>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</si>
  <si>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</si>
  <si>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</si>
  <si>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</si>
  <si>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</si>
  <si>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</si>
  <si>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</si>
  <si>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</si>
  <si>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</si>
  <si>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</si>
  <si>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</si>
  <si>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</si>
  <si>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</si>
  <si>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</si>
  <si>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</si>
  <si>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</si>
  <si>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</si>
  <si>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</si>
  <si>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</si>
  <si>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</si>
  <si>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</si>
  <si>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</si>
  <si>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</si>
  <si>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</si>
  <si>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</si>
  <si>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</si>
  <si>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</si>
  <si>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</si>
  <si>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</si>
  <si>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</si>
  <si>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</si>
  <si>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</si>
  <si>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</si>
  <si>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</si>
  <si>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</si>
  <si>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</si>
  <si>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</si>
  <si>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</si>
  <si>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</si>
  <si>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</si>
  <si>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</si>
  <si>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</si>
  <si>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</si>
  <si>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</si>
  <si>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</si>
  <si>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</si>
  <si>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</si>
  <si>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</si>
  <si>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</si>
  <si>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</si>
  <si>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</si>
  <si>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</si>
  <si>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</si>
  <si>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</si>
  <si>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</si>
  <si>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</si>
  <si>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</si>
  <si>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</si>
  <si>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</si>
  <si>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</si>
  <si>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</si>
  <si>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</si>
  <si>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</si>
  <si>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</si>
  <si>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</si>
  <si>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</si>
  <si>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</si>
  <si>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</si>
  <si>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</si>
  <si>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</si>
  <si>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</si>
  <si>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</si>
  <si>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</si>
  <si>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</si>
  <si>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</si>
  <si>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</si>
  <si>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</si>
  <si>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</si>
  <si>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</si>
  <si>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</si>
  <si>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</si>
  <si>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</si>
  <si>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</si>
  <si>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</si>
  <si>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</si>
  <si>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</si>
  <si>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</si>
  <si>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</si>
  <si>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</si>
  <si>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</si>
  <si>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</si>
  <si>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</si>
  <si>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</si>
  <si>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</si>
  <si>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</si>
  <si>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</si>
  <si>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</si>
  <si>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</si>
  <si>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</si>
  <si>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</si>
  <si>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</si>
  <si>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</si>
  <si>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</si>
  <si>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</si>
  <si>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</si>
  <si>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</si>
  <si>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</si>
  <si>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</si>
  <si>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</si>
  <si>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</si>
  <si>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</si>
  <si>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</si>
  <si>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</si>
  <si>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</si>
  <si>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</si>
  <si>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</si>
  <si>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</si>
  <si>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</si>
  <si>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</si>
  <si>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</si>
  <si>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</si>
  <si>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</si>
  <si>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</si>
  <si>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</si>
  <si>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</si>
  <si>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</si>
  <si>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</si>
  <si>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</si>
  <si>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</si>
  <si>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</si>
  <si>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</si>
  <si>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</si>
  <si>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</si>
  <si>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</si>
  <si>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</si>
  <si>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</si>
  <si>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</si>
  <si>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</si>
  <si>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</si>
  <si>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</si>
  <si>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</si>
  <si>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</si>
  <si>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</si>
  <si>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</si>
  <si>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</si>
  <si>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</si>
  <si>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</si>
  <si>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</si>
  <si>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</si>
  <si>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</si>
  <si>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</si>
  <si>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</si>
  <si>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</si>
  <si>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</si>
  <si>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</si>
  <si>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</si>
  <si>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</si>
  <si>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</si>
  <si>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</si>
  <si>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</si>
  <si>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</si>
  <si>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</si>
  <si>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</si>
  <si>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</si>
  <si>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</si>
  <si>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</si>
  <si>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</si>
  <si>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</si>
  <si>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</si>
  <si>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</si>
  <si>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</si>
  <si>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</si>
  <si>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</si>
  <si>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</si>
  <si>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</si>
  <si>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</si>
  <si>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</si>
  <si>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</si>
  <si>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</si>
  <si>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</si>
  <si>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</si>
  <si>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</si>
  <si>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</si>
  <si>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</si>
  <si>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</si>
  <si>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</si>
  <si>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</si>
  <si>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</si>
  <si>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</si>
  <si>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</si>
  <si>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</si>
  <si>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</si>
  <si>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</si>
  <si>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</si>
  <si>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</si>
  <si>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</si>
  <si>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</si>
  <si>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</si>
  <si>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</si>
  <si>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</si>
  <si>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</si>
  <si>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</si>
  <si>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</si>
  <si>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</si>
  <si>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</si>
  <si>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</si>
  <si>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</si>
  <si>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</si>
  <si>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</si>
  <si>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</si>
  <si>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</si>
  <si>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</si>
  <si>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</si>
  <si>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</si>
  <si>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</si>
  <si>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</si>
  <si>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</si>
  <si>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</si>
  <si>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</si>
  <si>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</si>
  <si>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</si>
  <si>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</si>
  <si>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</si>
  <si>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</si>
  <si>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</si>
  <si>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</si>
  <si>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</si>
  <si>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</si>
  <si>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</si>
  <si>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</si>
  <si>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</si>
  <si>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</si>
  <si>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</si>
  <si>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</si>
  <si>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</si>
  <si>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</si>
  <si>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</si>
  <si>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</si>
  <si>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</si>
  <si>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</si>
  <si>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</si>
  <si>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</si>
  <si>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</si>
  <si>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</si>
  <si>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</si>
  <si>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</si>
  <si>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</si>
  <si>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</si>
  <si>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</si>
  <si>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</si>
  <si>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</si>
  <si>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</si>
  <si>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</si>
  <si>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</si>
  <si>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</si>
  <si>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</si>
  <si>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</si>
  <si>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</si>
  <si>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</si>
  <si>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</si>
  <si>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</si>
  <si>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</si>
  <si>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</si>
  <si>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</si>
  <si>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</si>
  <si>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</si>
  <si>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</si>
  <si>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</si>
  <si>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</si>
  <si>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</si>
  <si>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</si>
  <si>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</si>
  <si>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</si>
  <si>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</si>
  <si>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</si>
  <si>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</si>
  <si>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</si>
  <si>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</si>
  <si>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</si>
  <si>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</si>
  <si>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</si>
  <si>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</si>
  <si>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</si>
  <si>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</si>
  <si>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</si>
  <si>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</si>
  <si>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</si>
  <si>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</si>
  <si>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</si>
  <si>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</si>
  <si>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</si>
  <si>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</si>
  <si>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</si>
  <si>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</si>
  <si>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</si>
  <si>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</si>
  <si>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</si>
  <si>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</si>
  <si>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</si>
  <si>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</si>
  <si>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</si>
  <si>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</si>
  <si>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</si>
  <si>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</si>
  <si>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</si>
  <si>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</si>
  <si>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</si>
  <si>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</si>
  <si>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</si>
  <si>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</si>
  <si>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</si>
  <si>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</si>
  <si>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</si>
  <si>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</si>
  <si>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</si>
  <si>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</si>
  <si>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</si>
  <si>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</si>
  <si>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</si>
  <si>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</si>
  <si>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</si>
  <si>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</si>
  <si>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</si>
  <si>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</si>
  <si>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</si>
  <si>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</si>
  <si>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</si>
  <si>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</si>
  <si>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</si>
  <si>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</si>
  <si>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</si>
  <si>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</si>
  <si>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</si>
  <si>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</si>
  <si>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</si>
  <si>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</si>
  <si>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</si>
  <si>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</si>
  <si>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</si>
  <si>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</si>
  <si>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</si>
  <si>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</si>
  <si>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</si>
  <si>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</si>
  <si>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</si>
  <si>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</si>
  <si>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</si>
  <si>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</si>
  <si>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</si>
  <si>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</si>
  <si>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</si>
  <si>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</si>
  <si>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</si>
  <si>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</si>
  <si>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</si>
  <si>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</si>
  <si>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</si>
  <si>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</si>
  <si>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</si>
  <si>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</si>
  <si>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</si>
  <si>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</si>
  <si>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</si>
  <si>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</si>
  <si>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</si>
  <si>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</si>
  <si>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</si>
  <si>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</si>
  <si>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</si>
  <si>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</si>
  <si>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</si>
  <si>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</si>
  <si>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</si>
  <si>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</si>
  <si>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</si>
  <si>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</si>
  <si>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</si>
  <si>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</si>
  <si>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</si>
  <si>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</si>
  <si>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</si>
  <si>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</si>
  <si>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</si>
  <si>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</si>
  <si>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</si>
  <si>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</si>
  <si>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</si>
  <si>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</si>
  <si>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</si>
  <si>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</si>
  <si>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</si>
  <si>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</si>
  <si>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</si>
  <si>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</si>
  <si>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</si>
  <si>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</si>
  <si>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</si>
  <si>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</si>
  <si>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</si>
  <si>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</si>
  <si>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</si>
  <si>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</si>
  <si>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</si>
  <si>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</si>
  <si>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</si>
  <si>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</si>
  <si>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</si>
  <si>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</si>
  <si>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</si>
  <si>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</si>
  <si>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</si>
  <si>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</si>
  <si>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</si>
  <si>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</si>
  <si>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</si>
  <si>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</si>
  <si>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</si>
  <si>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</si>
  <si>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</si>
  <si>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</si>
  <si>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</si>
  <si>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</si>
  <si>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</si>
  <si>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</si>
  <si>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</si>
  <si>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</si>
  <si>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</si>
  <si>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</si>
  <si>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</si>
  <si>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</si>
  <si>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</si>
  <si>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</si>
  <si>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</si>
  <si>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</si>
  <si>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</si>
  <si>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</si>
  <si>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</si>
  <si>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</si>
  <si>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</si>
  <si>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</si>
  <si>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</si>
  <si>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</si>
  <si>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</si>
  <si>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</si>
  <si>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</si>
  <si>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</si>
  <si>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</si>
  <si>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</si>
  <si>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</si>
  <si>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</si>
  <si>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</si>
  <si>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</si>
  <si>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</si>
  <si>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</si>
  <si>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</si>
  <si>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</si>
  <si>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</si>
  <si>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</si>
  <si>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</si>
  <si>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</si>
  <si>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</si>
  <si>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</si>
  <si>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</si>
  <si>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</si>
  <si>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</si>
  <si>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</si>
  <si>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</si>
  <si>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</si>
  <si>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</si>
  <si>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</si>
  <si>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</si>
  <si>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</si>
  <si>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</si>
  <si>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</si>
  <si>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</si>
  <si>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</si>
  <si>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</si>
  <si>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</si>
  <si>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</si>
  <si>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</si>
  <si>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</si>
  <si>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</si>
  <si>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</si>
  <si>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</si>
  <si>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</si>
  <si>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</si>
  <si>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</si>
  <si>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</si>
  <si>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</si>
  <si>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</si>
  <si>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</si>
  <si>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</si>
  <si>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</si>
  <si>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</si>
  <si>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</si>
  <si>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</si>
  <si>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</si>
  <si>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</si>
  <si>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</si>
  <si>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</si>
  <si>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</si>
  <si>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</si>
  <si>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</si>
  <si>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</si>
  <si>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</si>
  <si>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</si>
  <si>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</si>
  <si>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</si>
  <si>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</si>
  <si>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</si>
  <si>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</si>
  <si>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</si>
  <si>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</si>
  <si>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</si>
  <si>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</si>
  <si>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</si>
  <si>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</si>
  <si>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</si>
  <si>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</si>
  <si>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</si>
  <si>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</si>
  <si>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</si>
  <si>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</si>
  <si>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</si>
  <si>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</si>
  <si>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</si>
  <si>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</si>
  <si>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</si>
  <si>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</si>
  <si>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</si>
  <si>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</si>
  <si>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</si>
  <si>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</si>
  <si>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</si>
  <si>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</si>
  <si>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</si>
  <si>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</si>
  <si>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</si>
  <si>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</si>
  <si>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</si>
  <si>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</si>
  <si>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</si>
  <si>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</si>
  <si>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</si>
  <si>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</si>
  <si>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</si>
  <si>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</si>
  <si>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</si>
  <si>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</si>
  <si>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</si>
  <si>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</si>
  <si>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</si>
  <si>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</si>
  <si>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</si>
  <si>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</si>
  <si>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</si>
  <si>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</si>
  <si>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</si>
  <si>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</si>
  <si>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</si>
  <si>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</si>
  <si>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</si>
  <si>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</si>
  <si>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</si>
  <si>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</si>
  <si>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</si>
  <si>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</si>
  <si>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</si>
  <si>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</si>
  <si>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</si>
  <si>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</si>
  <si>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</si>
  <si>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</si>
  <si>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</si>
  <si>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</si>
  <si>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</si>
  <si>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</si>
  <si>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</si>
  <si>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</si>
  <si>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</si>
  <si>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</si>
  <si>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</si>
  <si>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</si>
  <si>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</si>
  <si>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</si>
  <si>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</si>
  <si>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</si>
  <si>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</si>
  <si>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</si>
  <si>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</si>
  <si>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</si>
  <si>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</si>
  <si>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</si>
  <si>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</si>
  <si>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</si>
  <si>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</si>
  <si>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</si>
  <si>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</si>
  <si>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</si>
  <si>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</si>
  <si>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</si>
  <si>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</si>
  <si>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</si>
  <si>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</si>
  <si>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</si>
  <si>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</si>
  <si>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</si>
  <si>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</si>
  <si>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</si>
  <si>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</si>
  <si>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</si>
  <si>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</si>
  <si>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</si>
  <si>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</si>
  <si>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</si>
  <si>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</si>
  <si>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</si>
  <si>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</si>
  <si>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</si>
  <si>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</si>
  <si>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</si>
  <si>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</si>
  <si>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</si>
  <si>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</si>
  <si>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</si>
  <si>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</si>
  <si>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</si>
  <si>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</si>
  <si>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</si>
  <si>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</si>
  <si>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</si>
  <si>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</si>
  <si>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</si>
  <si>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</si>
  <si>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</si>
  <si>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</si>
  <si>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</si>
  <si>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</si>
  <si>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</si>
  <si>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</si>
  <si>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</si>
  <si>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</si>
  <si>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</si>
  <si>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</si>
  <si>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</si>
  <si>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</si>
  <si>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</si>
  <si>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</si>
  <si>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</si>
  <si>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</si>
  <si>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</si>
  <si>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</si>
  <si>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</si>
  <si>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</si>
  <si>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</si>
  <si>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</si>
  <si>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</si>
  <si>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</si>
  <si>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</si>
  <si>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</si>
  <si>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</si>
  <si>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</si>
  <si>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</si>
  <si>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</si>
  <si>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</si>
  <si>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</si>
  <si>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</si>
  <si>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</si>
  <si>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</si>
  <si>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</si>
  <si>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</si>
  <si>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</si>
  <si>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</si>
  <si>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</si>
  <si>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</si>
  <si>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</si>
  <si>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</si>
  <si>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</si>
  <si>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</si>
  <si>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</si>
  <si>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</si>
  <si>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</si>
  <si>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</si>
  <si>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</si>
  <si>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</si>
  <si>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</si>
  <si>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</si>
  <si>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</si>
  <si>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</si>
  <si>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</si>
  <si>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</si>
  <si>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</si>
  <si>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</si>
  <si>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</si>
  <si>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</si>
  <si>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</si>
  <si>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</si>
  <si>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</si>
  <si>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</si>
  <si>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</si>
  <si>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</si>
  <si>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</si>
  <si>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</si>
  <si>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</si>
  <si>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</si>
  <si>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</si>
  <si>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</si>
  <si>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</si>
  <si>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</si>
  <si>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</si>
  <si>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</si>
  <si>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</si>
  <si>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</si>
  <si>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</si>
  <si>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</si>
  <si>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</si>
  <si>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</si>
  <si>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</si>
  <si>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</si>
  <si>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</si>
  <si>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</si>
  <si>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</si>
  <si>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</si>
  <si>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</si>
  <si>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</si>
  <si>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</si>
  <si>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</si>
  <si>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</si>
  <si>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</si>
  <si>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</si>
  <si>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</si>
  <si>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</si>
  <si>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</si>
  <si>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</si>
  <si>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</si>
  <si>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</si>
  <si>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</si>
  <si>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</si>
  <si>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</si>
  <si>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</si>
  <si>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</si>
  <si>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</si>
  <si>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</si>
  <si>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</si>
  <si>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</si>
  <si>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</si>
  <si>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</si>
  <si>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</si>
  <si>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</si>
  <si>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</si>
  <si>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</si>
  <si>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</si>
  <si>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</si>
  <si>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</si>
  <si>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</si>
  <si>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</si>
  <si>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</si>
  <si>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</si>
  <si>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</si>
  <si>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</si>
  <si>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</si>
  <si>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</si>
  <si>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</si>
  <si>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</si>
  <si>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</si>
  <si>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</si>
  <si>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</si>
  <si>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</si>
  <si>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</si>
  <si>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</si>
  <si>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</si>
  <si>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</si>
  <si>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</si>
  <si>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</si>
  <si>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</si>
  <si>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</si>
  <si>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</si>
  <si>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</si>
  <si>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</si>
  <si>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</si>
  <si>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</si>
  <si>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</si>
  <si>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</si>
  <si>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</si>
  <si>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</si>
  <si>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</si>
  <si>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</si>
  <si>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</si>
  <si>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</si>
  <si>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</si>
  <si>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</si>
  <si>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</si>
  <si>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</si>
  <si>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</si>
  <si>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</si>
  <si>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</si>
  <si>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</si>
  <si>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</si>
  <si>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</si>
  <si>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</si>
  <si>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</si>
  <si>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</si>
  <si>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</si>
  <si>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</si>
  <si>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</si>
  <si>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</si>
  <si>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</si>
  <si>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</si>
  <si>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</si>
  <si>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</si>
  <si>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</si>
  <si>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</si>
  <si>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</si>
  <si>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</si>
  <si>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</si>
  <si>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</si>
  <si>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</si>
  <si>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</si>
  <si>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</si>
  <si>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</si>
  <si>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</si>
  <si>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</si>
  <si>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</si>
  <si>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</si>
  <si>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</si>
  <si>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</si>
  <si>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</si>
  <si>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</si>
  <si>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</si>
  <si>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</si>
  <si>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</si>
  <si>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</si>
  <si>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</si>
  <si>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</si>
  <si>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</si>
  <si>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</si>
  <si>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</si>
  <si>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</si>
  <si>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</si>
  <si>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</si>
  <si>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</si>
  <si>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</si>
  <si>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</si>
  <si>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</si>
  <si>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</si>
  <si>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</si>
  <si>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</si>
  <si>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</si>
  <si>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</si>
  <si>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</si>
  <si>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</si>
  <si>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</si>
  <si>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</si>
  <si>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</si>
  <si>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</si>
  <si>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</si>
  <si>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</si>
  <si>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</si>
  <si>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</si>
  <si>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</si>
  <si>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</si>
  <si>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</si>
  <si>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</si>
  <si>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</si>
  <si>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</si>
  <si>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</si>
  <si>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</si>
  <si>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</si>
  <si>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</si>
  <si>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</si>
  <si>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</si>
  <si>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</si>
  <si>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</si>
  <si>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</si>
  <si>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</si>
  <si>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</si>
  <si>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</si>
  <si>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</si>
  <si>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</si>
  <si>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</si>
  <si>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</si>
  <si>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</si>
  <si>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</si>
  <si>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</si>
  <si>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</si>
  <si>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</si>
  <si>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</si>
  <si>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</si>
  <si>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</si>
  <si>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</si>
  <si>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</si>
  <si>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</si>
  <si>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</si>
  <si>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</si>
  <si>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</si>
  <si>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</si>
  <si>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</si>
  <si>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</si>
  <si>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</si>
  <si>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</si>
  <si>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</si>
  <si>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</si>
  <si>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</si>
  <si>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</si>
  <si>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</si>
  <si>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</si>
  <si>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</si>
  <si>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</si>
  <si>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</si>
  <si>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</si>
  <si>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</si>
  <si>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</si>
  <si>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</si>
  <si>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</si>
  <si>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</si>
  <si>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</si>
  <si>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</si>
  <si>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</si>
  <si>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</si>
  <si>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</si>
  <si>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</si>
  <si>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</si>
  <si>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</si>
  <si>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</si>
  <si>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</si>
  <si>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</si>
  <si>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</si>
  <si>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</si>
  <si>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</si>
  <si>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</si>
  <si>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</si>
  <si>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</si>
  <si>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</si>
  <si>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</si>
  <si>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</si>
  <si>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</si>
  <si>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</si>
  <si>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</si>
  <si>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</si>
  <si>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</si>
  <si>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</si>
  <si>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</si>
  <si>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</si>
  <si>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</si>
  <si>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</si>
  <si>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</si>
  <si>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</si>
  <si>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</si>
  <si>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</si>
  <si>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</si>
  <si>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</si>
  <si>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</si>
  <si>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</si>
  <si>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</si>
  <si>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</si>
  <si>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</si>
  <si>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</si>
  <si>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</si>
  <si>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</si>
  <si>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</si>
  <si>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</si>
  <si>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</si>
  <si>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</si>
  <si>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</si>
  <si>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</si>
  <si>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</si>
  <si>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</si>
  <si>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</si>
  <si>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</si>
  <si>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</si>
  <si>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</si>
  <si>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</si>
  <si>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</si>
  <si>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</si>
  <si>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</si>
  <si>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</si>
  <si>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</si>
  <si>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</si>
  <si>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</si>
  <si>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</si>
  <si>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</si>
  <si>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</si>
  <si>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</si>
  <si>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</si>
  <si>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</si>
  <si>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</si>
  <si>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</si>
  <si>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</si>
  <si>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</si>
  <si>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</si>
  <si>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</si>
  <si>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</si>
  <si>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</si>
  <si>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</si>
  <si>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</si>
  <si>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</si>
  <si>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</si>
  <si>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</si>
  <si>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</si>
  <si>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</si>
  <si>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</si>
  <si>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</si>
  <si>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</si>
  <si>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</si>
  <si>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</si>
  <si>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</si>
  <si>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</si>
  <si>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</si>
  <si>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</si>
  <si>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</si>
  <si>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</si>
  <si>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</si>
  <si>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</si>
  <si>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</si>
  <si>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</si>
  <si>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</si>
  <si>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</si>
  <si>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</si>
  <si>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</si>
  <si>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</si>
  <si>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</si>
  <si>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</si>
  <si>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</si>
  <si>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</si>
  <si>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</si>
  <si>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</si>
  <si>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</si>
  <si>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</si>
  <si>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</si>
  <si>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</si>
  <si>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</si>
  <si>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</si>
  <si>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</si>
  <si>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</si>
  <si>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</si>
  <si>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</si>
  <si>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</si>
  <si>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</si>
  <si>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</si>
  <si>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</si>
  <si>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</si>
  <si>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</si>
  <si>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</si>
  <si>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</si>
  <si>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</si>
  <si>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</si>
  <si>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</si>
  <si>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</si>
  <si>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</si>
  <si>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</si>
  <si>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</si>
  <si>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</si>
  <si>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</si>
  <si>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</si>
  <si>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</si>
  <si>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</si>
  <si>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</si>
  <si>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</si>
  <si>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</si>
  <si>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</si>
  <si>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</si>
  <si>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</si>
  <si>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</si>
  <si>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</si>
  <si>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</si>
  <si>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</si>
  <si>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</si>
  <si>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</si>
  <si>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</si>
  <si>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</si>
  <si>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</si>
  <si>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</si>
  <si>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</si>
  <si>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</si>
  <si>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</si>
  <si>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</si>
  <si>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</si>
  <si>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</si>
  <si>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</si>
  <si>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</si>
  <si>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</si>
  <si>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</si>
  <si>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</si>
  <si>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</si>
  <si>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</si>
  <si>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</si>
  <si>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</si>
  <si>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</si>
  <si>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</si>
  <si>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</si>
  <si>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</si>
  <si>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</si>
  <si>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</si>
  <si>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</si>
  <si>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</si>
  <si>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</si>
  <si>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</si>
  <si>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</si>
  <si>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</si>
  <si>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</si>
  <si>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</si>
  <si>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</si>
  <si>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</si>
  <si>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</si>
  <si>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</si>
  <si>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</si>
  <si>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</si>
  <si>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</si>
  <si>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</si>
  <si>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</si>
  <si>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</si>
  <si>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</si>
  <si>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</si>
  <si>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</si>
  <si>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</si>
  <si>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</si>
  <si>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</si>
  <si>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</si>
  <si>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</si>
  <si>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</si>
  <si>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</si>
  <si>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</si>
  <si>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</si>
  <si>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</si>
  <si>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</si>
  <si>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</si>
  <si>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</si>
  <si>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</si>
  <si>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</si>
  <si>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</si>
  <si>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</si>
  <si>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</si>
  <si>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</si>
  <si>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</si>
  <si>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</si>
  <si>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</si>
  <si>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</si>
  <si>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</si>
  <si>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</si>
  <si>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</si>
  <si>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</si>
  <si>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</si>
  <si>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</si>
  <si>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</si>
  <si>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</si>
  <si>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</si>
  <si>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</si>
  <si>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</si>
  <si>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</si>
  <si>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</si>
  <si>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</si>
  <si>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</si>
  <si>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</si>
  <si>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</si>
  <si>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</si>
  <si>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</si>
  <si>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</si>
  <si>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</si>
  <si>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</si>
  <si>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</si>
  <si>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</si>
  <si>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</si>
  <si>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</si>
  <si>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</si>
  <si>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</si>
  <si>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</si>
  <si>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</si>
  <si>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</si>
  <si>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</si>
  <si>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</si>
  <si>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</si>
  <si>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</si>
  <si>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</si>
  <si>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</si>
  <si>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</si>
  <si>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</si>
  <si>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</si>
  <si>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</si>
  <si>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</si>
  <si>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</si>
  <si>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</si>
  <si>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</si>
  <si>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</si>
  <si>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</si>
  <si>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</si>
  <si>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</si>
  <si>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</si>
  <si>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</si>
  <si>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</si>
  <si>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</si>
  <si>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</si>
  <si>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</si>
  <si>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</si>
  <si>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</si>
  <si>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</si>
  <si>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</si>
  <si>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</si>
  <si>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</si>
  <si>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</si>
  <si>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</si>
  <si>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</si>
  <si>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</si>
  <si>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</si>
  <si>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</si>
  <si>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</si>
  <si>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</si>
  <si>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</si>
  <si>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</si>
  <si>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</si>
  <si>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</si>
  <si>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</si>
  <si>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</si>
  <si>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</si>
  <si>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</si>
  <si>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</si>
  <si>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</si>
  <si>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</si>
  <si>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</si>
  <si>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</si>
  <si>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</si>
  <si>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</si>
  <si>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</si>
  <si>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</si>
  <si>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</si>
  <si>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</si>
  <si>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</si>
  <si>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</si>
  <si>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</si>
  <si>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</si>
  <si>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</si>
  <si>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</si>
  <si>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</si>
  <si>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</si>
  <si>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</si>
  <si>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</si>
  <si>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</si>
  <si>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</si>
  <si>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</si>
  <si>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</si>
  <si>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</si>
  <si>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</si>
  <si>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</si>
  <si>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</si>
  <si>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</si>
  <si>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</si>
  <si>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</si>
  <si>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</si>
  <si>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</si>
  <si>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</si>
  <si>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</si>
  <si>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</si>
  <si>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</si>
  <si>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</si>
  <si>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</si>
  <si>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</si>
  <si>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</si>
  <si>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</si>
  <si>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</si>
  <si>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</si>
  <si>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</si>
  <si>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</si>
  <si>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</si>
  <si>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</si>
  <si>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</si>
  <si>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</si>
  <si>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</si>
  <si>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</si>
  <si>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</si>
  <si>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</si>
  <si>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</si>
  <si>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</si>
  <si>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</si>
  <si>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</si>
  <si>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</si>
  <si>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</si>
  <si>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</si>
  <si>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</si>
  <si>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</si>
  <si>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</si>
  <si>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</si>
  <si>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</si>
  <si>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</si>
  <si>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</si>
  <si>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</si>
  <si>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</si>
  <si>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</si>
  <si>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</si>
  <si>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</si>
  <si>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</si>
  <si>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</si>
  <si>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</si>
  <si>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</si>
  <si>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</si>
  <si>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</si>
  <si>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</si>
  <si>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</si>
  <si>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</si>
  <si>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</si>
  <si>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</si>
  <si>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</si>
  <si>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</si>
  <si>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</si>
  <si>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</si>
  <si>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</si>
  <si>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</si>
  <si>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</si>
  <si>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</si>
  <si>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</si>
  <si>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</si>
  <si>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</si>
  <si>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</si>
  <si>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</si>
  <si>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</si>
  <si>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</si>
  <si>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</si>
  <si>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</si>
  <si>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</si>
  <si>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</si>
  <si>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</si>
  <si>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</si>
  <si>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</si>
  <si>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</si>
  <si>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</si>
  <si>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</si>
  <si>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</si>
  <si>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</si>
  <si>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</si>
  <si>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</si>
  <si>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</si>
  <si>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</si>
  <si>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</si>
  <si>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</si>
  <si>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</si>
  <si>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</si>
  <si>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</si>
  <si>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</si>
  <si>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</si>
  <si>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</si>
  <si>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</si>
  <si>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</si>
  <si>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</si>
  <si>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</si>
  <si>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</si>
  <si>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</si>
  <si>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</si>
  <si>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</si>
  <si>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</si>
  <si>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</si>
  <si>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</si>
  <si>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</si>
  <si>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</si>
  <si>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</si>
  <si>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</si>
  <si>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</si>
  <si>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</si>
  <si>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</si>
  <si>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</si>
  <si>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</si>
  <si>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</si>
  <si>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</si>
  <si>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</si>
  <si>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</si>
  <si>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</si>
  <si>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</si>
  <si>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</si>
  <si>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</si>
  <si>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</si>
  <si>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</si>
  <si>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</si>
  <si>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</si>
  <si>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</si>
  <si>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</si>
  <si>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</si>
  <si>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</si>
  <si>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</si>
  <si>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</si>
  <si>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</si>
  <si>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</si>
  <si>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</si>
  <si>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</si>
  <si>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</si>
  <si>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</si>
  <si>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</si>
  <si>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</si>
  <si>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</si>
  <si>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</si>
  <si>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</si>
  <si>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</si>
  <si>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</si>
  <si>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</si>
  <si>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</si>
  <si>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</si>
  <si>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</si>
  <si>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</si>
  <si>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</si>
  <si>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</si>
  <si>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</si>
  <si>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</si>
  <si>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</si>
  <si>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</si>
  <si>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</si>
  <si>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</si>
  <si>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</si>
  <si>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</si>
  <si>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</si>
  <si>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</si>
  <si>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</si>
  <si>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</si>
  <si>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</si>
  <si>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</si>
  <si>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</si>
  <si>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</si>
  <si>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</si>
  <si>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</si>
  <si>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</si>
  <si>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</si>
  <si>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</si>
  <si>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</si>
  <si>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</si>
  <si>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</si>
  <si>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</si>
  <si>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</si>
  <si>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</si>
  <si>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</si>
  <si>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</si>
  <si>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</si>
  <si>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</si>
  <si>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</si>
  <si>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</si>
  <si>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</si>
  <si>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</si>
  <si>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</si>
  <si>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</si>
  <si>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</si>
  <si>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</si>
  <si>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</si>
  <si>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</si>
  <si>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</si>
  <si>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</si>
  <si>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</si>
  <si>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</si>
  <si>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</si>
  <si>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</si>
  <si>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</si>
  <si>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</si>
  <si>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</si>
  <si>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</si>
  <si>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</si>
  <si>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</si>
  <si>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</si>
  <si>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</si>
  <si>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</si>
  <si>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</si>
  <si>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</si>
  <si>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</si>
  <si>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</si>
  <si>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</si>
  <si>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</si>
  <si>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</si>
  <si>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</si>
  <si>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</si>
  <si>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</si>
  <si>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</si>
  <si>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</si>
  <si>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</si>
  <si>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</si>
  <si>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</si>
  <si>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</si>
  <si>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</si>
  <si>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</si>
  <si>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</si>
  <si>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</si>
  <si>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</si>
  <si>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</si>
  <si>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</si>
  <si>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</si>
  <si>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</si>
  <si>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</si>
  <si>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</si>
  <si>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</si>
  <si>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</si>
  <si>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</si>
  <si>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</si>
  <si>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</si>
  <si>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</si>
  <si>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</si>
  <si>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</si>
  <si>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</si>
  <si>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</si>
  <si>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</si>
  <si>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</si>
  <si>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</si>
  <si>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</si>
  <si>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</si>
  <si>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</si>
  <si>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</si>
  <si>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</si>
  <si>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</si>
  <si>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</si>
  <si>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</si>
  <si>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</si>
  <si>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</si>
  <si>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</si>
  <si>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</si>
  <si>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</si>
  <si>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</si>
  <si>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</si>
  <si>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</si>
  <si>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</si>
  <si>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</si>
  <si>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</si>
  <si>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</si>
  <si>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</si>
  <si>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</si>
  <si>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</si>
  <si>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</si>
  <si>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</si>
  <si>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</si>
  <si>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</si>
  <si>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</si>
  <si>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</si>
  <si>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</si>
  <si>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</si>
  <si>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</si>
  <si>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</si>
  <si>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</si>
  <si>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</si>
  <si>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</si>
  <si>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</si>
  <si>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</si>
  <si>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</si>
  <si>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</si>
  <si>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</si>
  <si>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</si>
  <si>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</si>
  <si>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</si>
  <si>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</si>
  <si>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</si>
  <si>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</si>
  <si>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</si>
  <si>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</si>
  <si>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</si>
  <si>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</si>
  <si>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</si>
  <si>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</si>
  <si>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</si>
  <si>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</si>
  <si>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</si>
  <si>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</si>
  <si>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</si>
  <si>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</si>
  <si>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</si>
  <si>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</si>
  <si>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</si>
  <si>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</si>
  <si>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</si>
  <si>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</si>
  <si>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</si>
  <si>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</si>
  <si>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</si>
  <si>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</si>
  <si>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</si>
  <si>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</si>
  <si>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</si>
  <si>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</si>
  <si>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</si>
  <si>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</si>
  <si>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</si>
  <si>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</si>
  <si>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</si>
  <si>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</si>
  <si>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</si>
  <si>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</si>
  <si>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</si>
  <si>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</si>
  <si>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</si>
  <si>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</si>
  <si>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</si>
  <si>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</si>
  <si>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</si>
  <si>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</si>
  <si>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</si>
  <si>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</si>
  <si>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</si>
  <si>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</si>
  <si>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</si>
  <si>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</si>
  <si>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</si>
  <si>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</si>
  <si>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</si>
  <si>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</si>
  <si>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</si>
  <si>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</si>
  <si>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</si>
  <si>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</si>
  <si>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</si>
  <si>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</si>
  <si>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</si>
  <si>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</si>
  <si>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</si>
  <si>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</si>
  <si>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</si>
  <si>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</si>
  <si>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</si>
  <si>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</si>
  <si>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</si>
  <si>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</si>
  <si>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</si>
  <si>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</si>
  <si>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</si>
  <si>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</si>
  <si>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</si>
  <si>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</si>
  <si>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</si>
  <si>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</si>
  <si>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</si>
  <si>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</si>
  <si>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</si>
  <si>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</si>
  <si>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</si>
  <si>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</si>
  <si>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</si>
  <si>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</si>
  <si>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</si>
  <si>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</si>
  <si>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</si>
  <si>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</si>
  <si>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</si>
  <si>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</si>
  <si>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</si>
  <si>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</si>
  <si>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</si>
  <si>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</si>
  <si>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</si>
  <si>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</si>
  <si>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</si>
  <si>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</si>
  <si>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</si>
  <si>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</si>
  <si>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</si>
  <si>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</si>
  <si>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</si>
  <si>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</si>
  <si>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</si>
  <si>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</si>
  <si>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</si>
  <si>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</si>
  <si>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</si>
  <si>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</si>
  <si>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</si>
  <si>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</si>
  <si>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</si>
  <si>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</si>
  <si>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</si>
  <si>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</si>
  <si>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</si>
  <si>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</si>
  <si>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</si>
  <si>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</si>
  <si>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</si>
  <si>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</si>
  <si>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</si>
  <si>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</si>
  <si>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</si>
  <si>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</si>
  <si>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</si>
  <si>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</si>
  <si>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</si>
  <si>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</si>
  <si>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</si>
  <si>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</si>
  <si>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</si>
  <si>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</si>
  <si>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</si>
  <si>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</si>
  <si>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</si>
  <si>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</si>
  <si>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</si>
  <si>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</si>
  <si>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</si>
  <si>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</si>
  <si>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</si>
  <si>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</si>
  <si>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</si>
  <si>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</si>
  <si>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</si>
  <si>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</si>
  <si>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</si>
  <si>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</si>
  <si>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</si>
  <si>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</si>
  <si>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</si>
  <si>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</si>
  <si>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</si>
  <si>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</si>
  <si>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</si>
  <si>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</si>
  <si>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</si>
  <si>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</si>
  <si>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</si>
  <si>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</si>
  <si>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</si>
  <si>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</si>
  <si>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</si>
  <si>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</si>
  <si>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</si>
  <si>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</si>
  <si>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</si>
  <si>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</si>
  <si>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</si>
  <si>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</si>
  <si>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</si>
  <si>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</si>
  <si>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</si>
  <si>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</si>
  <si>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</si>
  <si>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</si>
  <si>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</si>
  <si>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</si>
  <si>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</si>
  <si>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</si>
  <si>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</si>
  <si>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</si>
  <si>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</si>
  <si>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</si>
  <si>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</si>
  <si>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</si>
  <si>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</si>
  <si>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</si>
  <si>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</si>
  <si>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</si>
  <si>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</si>
  <si>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</si>
  <si>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</si>
  <si>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</si>
  <si>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</si>
  <si>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</si>
  <si>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</si>
  <si>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</si>
  <si>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</si>
  <si>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</si>
  <si>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</si>
  <si>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</si>
  <si>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</si>
  <si>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</si>
  <si>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</si>
  <si>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</si>
  <si>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</si>
  <si>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</si>
  <si>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</si>
  <si>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</si>
  <si>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</si>
  <si>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</si>
  <si>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</si>
  <si>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</si>
  <si>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</si>
  <si>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</si>
  <si>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</si>
  <si>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</si>
  <si>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</si>
  <si>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</si>
  <si>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</si>
  <si>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</si>
  <si>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</si>
  <si>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</si>
  <si>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</si>
  <si>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</si>
  <si>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</si>
  <si>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</si>
  <si>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</si>
  <si>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</si>
  <si>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</si>
  <si>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</si>
  <si>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</si>
  <si>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</si>
  <si>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</si>
  <si>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</si>
  <si>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</si>
  <si>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</si>
  <si>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</si>
  <si>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</si>
  <si>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</si>
  <si>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</si>
  <si>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</si>
  <si>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</si>
  <si>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</si>
  <si>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</si>
  <si>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</si>
  <si>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</si>
  <si>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</si>
  <si>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</si>
  <si>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</si>
  <si>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</si>
  <si>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</si>
  <si>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</si>
  <si>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</si>
  <si>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</si>
  <si>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</si>
  <si>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</si>
  <si>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</si>
  <si>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</si>
  <si>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</si>
  <si>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</si>
  <si>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</si>
  <si>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</si>
  <si>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</si>
  <si>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</si>
  <si>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</si>
  <si>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</si>
  <si>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</si>
  <si>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</si>
  <si>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</si>
  <si>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</si>
  <si>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</si>
  <si>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</si>
  <si>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</si>
  <si>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</si>
  <si>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</si>
  <si>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</si>
  <si>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</si>
  <si>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</si>
  <si>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</si>
  <si>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</si>
  <si>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</si>
  <si>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</si>
  <si>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</si>
  <si>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</si>
  <si>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</si>
  <si>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</si>
  <si>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</si>
  <si>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</si>
  <si>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</si>
  <si>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</si>
  <si>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</si>
  <si>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</si>
  <si>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</si>
  <si>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</si>
  <si>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</si>
  <si>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</si>
  <si>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</si>
  <si>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</si>
  <si>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</si>
  <si>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</si>
  <si>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</si>
  <si>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</si>
  <si>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</si>
  <si>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</si>
  <si>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</si>
  <si>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</si>
  <si>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</si>
  <si>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</si>
  <si>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</si>
  <si>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</si>
  <si>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</si>
  <si>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</si>
  <si>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</si>
  <si>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</si>
  <si>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</si>
  <si>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</si>
  <si>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</si>
  <si>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</si>
  <si>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</si>
  <si>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</si>
  <si>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</si>
  <si>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</si>
  <si>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</si>
  <si>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</si>
  <si>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</si>
  <si>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</si>
  <si>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</si>
  <si>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</si>
  <si>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</si>
  <si>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</si>
  <si>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</si>
  <si>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</si>
  <si>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</si>
  <si>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</si>
  <si>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</si>
  <si>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</si>
  <si>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</si>
  <si>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</si>
  <si>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</si>
  <si>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</si>
  <si>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</si>
  <si>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</si>
  <si>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</si>
  <si>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</si>
  <si>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</si>
  <si>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</si>
  <si>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</si>
  <si>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</si>
  <si>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</si>
  <si>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</si>
  <si>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</si>
  <si>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</si>
  <si>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</si>
  <si>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</si>
  <si>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</si>
  <si>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</si>
  <si>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</si>
  <si>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</si>
  <si>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</si>
  <si>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</si>
  <si>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</si>
  <si>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</si>
  <si>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</si>
  <si>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</si>
  <si>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</si>
  <si>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</si>
  <si>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</si>
  <si>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</si>
  <si>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</si>
  <si>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</si>
  <si>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</si>
  <si>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</si>
  <si>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</si>
  <si>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</si>
  <si>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</si>
  <si>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</si>
  <si>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</si>
  <si>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</si>
  <si>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</si>
  <si>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</si>
  <si>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</si>
  <si>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</si>
  <si>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</si>
  <si>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</si>
  <si>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</si>
  <si>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</si>
  <si>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</si>
  <si>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</si>
  <si>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</si>
  <si>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</si>
  <si>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</si>
  <si>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</si>
  <si>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</si>
  <si>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</si>
  <si>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</si>
  <si>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</si>
  <si>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</si>
  <si>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</si>
  <si>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</si>
  <si>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</si>
  <si>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</si>
  <si>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</si>
  <si>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</si>
  <si>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</si>
  <si>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</si>
  <si>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</si>
  <si>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</si>
  <si>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</si>
  <si>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</si>
  <si>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</si>
  <si>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</si>
  <si>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</si>
  <si>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</si>
  <si>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</si>
  <si>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</si>
  <si>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</si>
  <si>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</si>
  <si>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</si>
  <si>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</si>
  <si>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</si>
  <si>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</si>
  <si>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</si>
  <si>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</si>
  <si>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</si>
  <si>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</si>
  <si>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</si>
  <si>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</si>
  <si>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</si>
  <si>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</si>
  <si>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</si>
  <si>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</si>
  <si>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</si>
  <si>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</si>
  <si>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</si>
  <si>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</si>
  <si>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</si>
  <si>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</si>
  <si>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</si>
  <si>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</si>
  <si>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</si>
  <si>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</si>
  <si>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</si>
  <si>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</si>
  <si>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</si>
  <si>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</si>
  <si>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</si>
  <si>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</si>
  <si>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</si>
  <si>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</si>
  <si>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</si>
  <si>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</si>
  <si>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</si>
  <si>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</si>
  <si>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</si>
  <si>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</si>
  <si>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</si>
  <si>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</si>
  <si>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</si>
  <si>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</si>
  <si>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</si>
  <si>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</si>
  <si>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</si>
  <si>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</si>
  <si>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</si>
  <si>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</si>
  <si>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</si>
  <si>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</si>
  <si>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</si>
  <si>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</si>
  <si>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</si>
  <si>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</si>
  <si>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</si>
  <si>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</si>
  <si>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</si>
  <si>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</si>
  <si>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</si>
  <si>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</si>
  <si>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</si>
  <si>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</si>
  <si>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</si>
  <si>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</si>
  <si>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</si>
  <si>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</si>
  <si>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</si>
  <si>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</si>
  <si>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</si>
  <si>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</si>
  <si>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</si>
  <si>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</si>
  <si>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</si>
  <si>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</si>
  <si>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</si>
  <si>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</si>
  <si>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</si>
  <si>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</si>
  <si>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</si>
  <si>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</si>
  <si>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</si>
  <si>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</si>
  <si>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</si>
  <si>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</si>
  <si>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</si>
  <si>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</si>
  <si>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</si>
  <si>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</si>
  <si>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</si>
  <si>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</si>
  <si>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</si>
  <si>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</si>
  <si>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</si>
  <si>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</si>
  <si>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</si>
  <si>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</si>
  <si>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</si>
  <si>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</si>
  <si>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</si>
  <si>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</si>
  <si>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</si>
  <si>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</si>
  <si>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</si>
  <si>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</si>
  <si>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</si>
  <si>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</si>
  <si>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</si>
  <si>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</si>
  <si>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</si>
  <si>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</si>
  <si>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</si>
  <si>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</si>
  <si>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</si>
  <si>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</si>
  <si>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</si>
  <si>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</si>
  <si>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</si>
  <si>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</si>
  <si>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</si>
  <si>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</si>
  <si>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</si>
  <si>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</si>
  <si>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</si>
  <si>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</si>
  <si>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</si>
  <si>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</si>
  <si>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</si>
  <si>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</si>
  <si>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</si>
  <si>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</si>
  <si>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</si>
  <si>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</si>
  <si>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</si>
  <si>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</si>
  <si>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</si>
  <si>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</si>
  <si>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</si>
  <si>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</si>
  <si>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</si>
  <si>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</si>
  <si>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</si>
  <si>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</si>
  <si>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</si>
  <si>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</si>
  <si>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</si>
  <si>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</si>
  <si>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</si>
  <si>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</si>
  <si>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</si>
  <si>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</si>
  <si>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</si>
  <si>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</si>
  <si>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</si>
  <si>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</si>
  <si>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</si>
  <si>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</si>
  <si>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</si>
  <si>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</si>
  <si>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</si>
  <si>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</si>
  <si>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</si>
  <si>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</si>
  <si>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</si>
  <si>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</si>
  <si>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</si>
  <si>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</si>
  <si>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</si>
  <si>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</si>
  <si>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</si>
  <si>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</si>
  <si>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</si>
  <si>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</si>
  <si>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</si>
  <si>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</si>
  <si>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</si>
  <si>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</si>
  <si>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</si>
  <si>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</si>
  <si>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</si>
  <si>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</si>
  <si>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</si>
  <si>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</si>
  <si>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</si>
  <si>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</si>
  <si>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</si>
  <si>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</si>
  <si>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</si>
  <si>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</si>
  <si>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</si>
  <si>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</si>
  <si>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</si>
  <si>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</si>
  <si>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</si>
  <si>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</si>
  <si>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</si>
  <si>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</si>
  <si>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</si>
  <si>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</si>
  <si>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</si>
  <si>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</si>
  <si>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</si>
  <si>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</si>
  <si>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</si>
  <si>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</si>
  <si>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</si>
  <si>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</si>
  <si>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</si>
  <si>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</si>
  <si>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</si>
  <si>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</si>
  <si>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</si>
  <si>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</si>
  <si>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</si>
  <si>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</si>
  <si>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</si>
  <si>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</si>
  <si>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</si>
  <si>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</si>
  <si>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</si>
  <si>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</si>
  <si>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</si>
  <si>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</si>
  <si>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</si>
  <si>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</si>
  <si>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</si>
  <si>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</si>
  <si>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</si>
  <si>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</si>
  <si>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</si>
  <si>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</si>
  <si>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</si>
  <si>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</si>
  <si>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</si>
  <si>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</si>
  <si>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</si>
  <si>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</si>
  <si>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</si>
  <si>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</si>
  <si>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</si>
  <si>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</si>
  <si>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</si>
  <si>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</si>
  <si>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</si>
  <si>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</si>
  <si>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</si>
  <si>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</si>
  <si>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</si>
  <si>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</si>
  <si>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</si>
  <si>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</si>
  <si>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</si>
  <si>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</si>
  <si>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</si>
  <si>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</si>
  <si>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</si>
  <si>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</si>
  <si>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</si>
  <si>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</si>
  <si>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</si>
  <si>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</si>
  <si>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</si>
  <si>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</si>
  <si>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</si>
  <si>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</si>
  <si>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</si>
  <si>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</si>
  <si>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</si>
  <si>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</si>
  <si>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</si>
  <si>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</si>
  <si>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</si>
  <si>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</si>
  <si>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</si>
  <si>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</si>
  <si>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</si>
  <si>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</si>
  <si>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</si>
  <si>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</si>
  <si>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</si>
  <si>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</si>
  <si>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</si>
  <si>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</si>
  <si>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</si>
  <si>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</si>
  <si>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</si>
  <si>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</si>
  <si>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</si>
  <si>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</si>
  <si>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</si>
  <si>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</si>
  <si>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</si>
  <si>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</si>
  <si>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</si>
  <si>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</si>
  <si>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</si>
  <si>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</si>
  <si>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</si>
  <si>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</si>
  <si>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</si>
  <si>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</si>
  <si>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</si>
  <si>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</si>
  <si>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</si>
  <si>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</si>
  <si>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</si>
  <si>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</si>
  <si>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</si>
  <si>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</si>
  <si>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</si>
  <si>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</si>
  <si>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</si>
  <si>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</si>
  <si>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</si>
  <si>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</si>
  <si>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</si>
  <si>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</si>
  <si>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</si>
  <si>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</si>
  <si>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</si>
  <si>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</si>
  <si>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</si>
  <si>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</si>
  <si>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</si>
  <si>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</si>
  <si>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</si>
  <si>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</si>
  <si>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</si>
  <si>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</si>
  <si>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</si>
  <si>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</si>
  <si>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</si>
  <si>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</si>
  <si>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</si>
  <si>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</si>
  <si>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</si>
  <si>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</si>
  <si>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</si>
  <si>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</si>
  <si>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</si>
  <si>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</si>
  <si>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</si>
  <si>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</si>
  <si>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</si>
  <si>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</si>
  <si>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</si>
  <si>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</si>
  <si>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</si>
  <si>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</si>
  <si>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</si>
  <si>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</si>
  <si>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</si>
  <si>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</si>
  <si>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</si>
  <si>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</si>
  <si>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</si>
  <si>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</si>
  <si>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</si>
  <si>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</si>
  <si>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</si>
  <si>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</si>
  <si>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</si>
  <si>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</si>
  <si>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</si>
  <si>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</si>
  <si>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</si>
  <si>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</si>
  <si>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</si>
  <si>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</si>
  <si>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</si>
  <si>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</si>
  <si>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</si>
  <si>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</si>
  <si>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</si>
  <si>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</si>
  <si>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</si>
  <si>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</si>
  <si>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</si>
  <si>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</si>
  <si>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</si>
  <si>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</si>
  <si>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</si>
  <si>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</si>
  <si>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</si>
  <si>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</si>
  <si>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</si>
  <si>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</si>
  <si>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</si>
  <si>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</si>
  <si>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</si>
  <si>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</si>
  <si>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</si>
  <si>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</si>
  <si>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</si>
  <si>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</si>
  <si>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</si>
  <si>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</si>
  <si>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</si>
  <si>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</si>
  <si>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</si>
  <si>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</si>
  <si>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</si>
  <si>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</si>
  <si>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</si>
  <si>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</si>
  <si>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</si>
  <si>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</si>
  <si>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</si>
  <si>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</si>
  <si>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</si>
  <si>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</si>
  <si>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</si>
  <si>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</si>
  <si>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</si>
  <si>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</si>
  <si>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</si>
  <si>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</si>
  <si>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</si>
  <si>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</si>
  <si>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</si>
  <si>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</si>
  <si>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</si>
  <si>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</si>
  <si>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</si>
  <si>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</si>
  <si>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</si>
  <si>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</si>
  <si>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</si>
  <si>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</si>
  <si>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</si>
  <si>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</si>
  <si>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</si>
  <si>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</si>
  <si>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</si>
  <si>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</si>
  <si>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</si>
  <si>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</si>
  <si>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</si>
  <si>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</si>
  <si>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</si>
  <si>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</si>
  <si>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</si>
  <si>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</si>
  <si>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</si>
  <si>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</si>
  <si>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</si>
  <si>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</si>
  <si>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</si>
  <si>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</si>
  <si>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</si>
  <si>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</si>
  <si>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</si>
  <si>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</si>
  <si>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</si>
  <si>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</si>
  <si>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</si>
  <si>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</si>
  <si>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</si>
  <si>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</si>
  <si>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</si>
  <si>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</si>
  <si>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</si>
  <si>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</si>
  <si>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</si>
  <si>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</si>
  <si>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</si>
  <si>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</si>
  <si>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</si>
  <si>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</si>
  <si>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</si>
  <si>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</si>
  <si>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</si>
  <si>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</si>
  <si>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</si>
  <si>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</si>
  <si>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</si>
  <si>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</si>
  <si>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</si>
  <si>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</si>
  <si>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</si>
  <si>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</si>
  <si>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</si>
  <si>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</si>
  <si>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</si>
  <si>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</si>
  <si>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</si>
  <si>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</si>
  <si>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</si>
  <si>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</si>
  <si>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</si>
  <si>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</si>
  <si>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</si>
  <si>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</si>
  <si>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</si>
  <si>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</si>
  <si>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</si>
  <si>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</si>
  <si>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</si>
  <si>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</si>
  <si>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</si>
  <si>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</si>
  <si>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</si>
  <si>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</si>
  <si>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</si>
  <si>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</si>
  <si>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</si>
  <si>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</si>
  <si>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</si>
  <si>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</si>
  <si>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</si>
  <si>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</si>
  <si>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</si>
  <si>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</si>
  <si>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</si>
  <si>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</si>
  <si>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</si>
  <si>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</si>
  <si>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</si>
  <si>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</si>
  <si>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</si>
  <si>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</si>
  <si>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</si>
  <si>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</si>
  <si>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</si>
  <si>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</si>
  <si>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</si>
  <si>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</si>
  <si>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</si>
  <si>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</si>
  <si>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</si>
  <si>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</si>
  <si>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</si>
  <si>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</si>
  <si>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</si>
  <si>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</si>
  <si>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</si>
  <si>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</si>
  <si>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</si>
  <si>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</si>
  <si>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</si>
  <si>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</si>
  <si>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</si>
  <si>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</si>
  <si>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</si>
  <si>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</si>
  <si>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</si>
  <si>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</si>
  <si>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</si>
  <si>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</si>
  <si>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</si>
  <si>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</si>
  <si>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</si>
  <si>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</si>
  <si>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</si>
  <si>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</si>
  <si>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</si>
  <si>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</si>
  <si>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</si>
  <si>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</si>
  <si>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</si>
  <si>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</si>
  <si>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</si>
  <si>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</si>
  <si>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</si>
  <si>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</si>
  <si>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</si>
  <si>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</si>
  <si>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</si>
  <si>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</si>
  <si>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</si>
  <si>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</si>
  <si>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</si>
  <si>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</si>
  <si>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</si>
  <si>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</si>
  <si>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</si>
  <si>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</si>
  <si>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</si>
  <si>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</si>
  <si>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</si>
  <si>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</si>
  <si>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</si>
  <si>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</si>
  <si>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</si>
  <si>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</si>
  <si>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</si>
  <si>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</si>
  <si>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</si>
  <si>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</si>
  <si>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</si>
  <si>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</si>
  <si>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</si>
  <si>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</si>
  <si>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</si>
  <si>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</si>
  <si>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</si>
  <si>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</si>
  <si>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</si>
  <si>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</si>
  <si>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</si>
  <si>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</si>
  <si>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</si>
  <si>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</si>
  <si>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</si>
  <si>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</si>
  <si>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</si>
  <si>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</si>
  <si>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</si>
  <si>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</si>
  <si>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</si>
  <si>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</si>
  <si>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</si>
  <si>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</si>
  <si>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</si>
  <si>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</si>
  <si>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</si>
  <si>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</si>
  <si>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</si>
  <si>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</si>
  <si>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</si>
  <si>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</si>
  <si>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</si>
  <si>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</si>
  <si>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</si>
  <si>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</si>
  <si>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</si>
  <si>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</si>
  <si>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</si>
  <si>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</si>
  <si>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</si>
  <si>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</si>
  <si>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</si>
  <si>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</si>
  <si>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</si>
  <si>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</si>
  <si>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</si>
  <si>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</si>
  <si>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</si>
  <si>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</si>
  <si>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</si>
  <si>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</si>
  <si>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</si>
  <si>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</si>
  <si>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</si>
  <si>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</si>
  <si>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</si>
  <si>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</si>
  <si>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</si>
  <si>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</si>
  <si>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</si>
  <si>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</si>
  <si>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</si>
  <si>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</si>
  <si>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</si>
  <si>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</si>
  <si>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</si>
  <si>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</si>
  <si>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</si>
  <si>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</si>
  <si>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</si>
  <si>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</si>
  <si>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</si>
  <si>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</si>
  <si>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</si>
  <si>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</si>
  <si>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</si>
  <si>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</si>
  <si>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</si>
  <si>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</si>
  <si>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</si>
  <si>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</si>
  <si>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</si>
  <si>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</si>
  <si>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</si>
  <si>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</si>
  <si>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</si>
  <si>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</si>
  <si>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</si>
  <si>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</si>
  <si>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</si>
  <si>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</si>
  <si>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</si>
  <si>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</si>
  <si>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</si>
  <si>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</si>
  <si>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</si>
  <si>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</si>
  <si>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</si>
  <si>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</si>
  <si>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</si>
  <si>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</si>
  <si>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</si>
  <si>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</si>
  <si>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</si>
  <si>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</si>
  <si>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</si>
  <si>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</si>
  <si>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</si>
  <si>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</si>
  <si>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</si>
  <si>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</si>
  <si>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</si>
  <si>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</si>
  <si>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</si>
  <si>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</si>
  <si>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</si>
  <si>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</si>
  <si>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</si>
  <si>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</si>
  <si>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</si>
  <si>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</si>
  <si>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</si>
  <si>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</si>
  <si>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</si>
  <si>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</si>
  <si>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</si>
  <si>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</si>
  <si>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</si>
  <si>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</si>
  <si>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</si>
  <si>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</si>
  <si>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</si>
  <si>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</si>
  <si>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</si>
  <si>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</si>
  <si>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</si>
  <si>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</si>
  <si>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</si>
  <si>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</si>
  <si>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</si>
  <si>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</si>
  <si>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</si>
  <si>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</si>
  <si>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</si>
  <si>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</si>
  <si>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</si>
  <si>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</si>
  <si>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</si>
  <si>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</si>
  <si>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</si>
  <si>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</si>
  <si>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</si>
  <si>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</si>
  <si>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</si>
  <si>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</si>
  <si>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</si>
  <si>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</si>
  <si>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</si>
  <si>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</si>
  <si>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</si>
  <si>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</si>
  <si>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</si>
  <si>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</si>
  <si>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</si>
  <si>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</si>
  <si>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</si>
  <si>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</si>
  <si>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</si>
  <si>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</si>
  <si>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</si>
  <si>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</si>
  <si>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</si>
  <si>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</si>
  <si>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</si>
  <si>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</si>
  <si>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</si>
  <si>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</si>
  <si>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</si>
  <si>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</si>
  <si>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</si>
  <si>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</si>
  <si>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</si>
  <si>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</si>
  <si>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</si>
  <si>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</si>
  <si>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</si>
  <si>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</si>
  <si>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</si>
  <si>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</si>
  <si>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</si>
  <si>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</si>
  <si>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</si>
  <si>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</si>
  <si>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</si>
  <si>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</si>
  <si>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</si>
  <si>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</si>
  <si>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</si>
  <si>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</si>
  <si>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</si>
  <si>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</si>
  <si>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</si>
  <si>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</si>
  <si>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</si>
  <si>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</si>
  <si>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</si>
  <si>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</si>
  <si>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</si>
  <si>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</si>
  <si>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</si>
  <si>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</si>
  <si>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</si>
  <si>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</si>
  <si>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</si>
  <si>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</si>
  <si>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</si>
  <si>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</si>
  <si>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</si>
  <si>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</si>
  <si>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</si>
  <si>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</si>
  <si>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</si>
  <si>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</si>
  <si>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</si>
  <si>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</si>
  <si>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</si>
  <si>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</si>
  <si>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</si>
  <si>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</si>
  <si>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</si>
  <si>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</si>
  <si>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</si>
  <si>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</si>
  <si>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</si>
  <si>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</si>
  <si>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</si>
  <si>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</si>
  <si>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</si>
  <si>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</si>
  <si>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</si>
  <si>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</si>
  <si>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</si>
  <si>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</si>
  <si>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</si>
  <si>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</si>
  <si>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</si>
  <si>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</si>
  <si>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</si>
  <si>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</si>
  <si>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</si>
  <si>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</si>
  <si>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</si>
  <si>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</si>
  <si>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</si>
  <si>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</si>
  <si>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</si>
  <si>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</si>
  <si>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</si>
  <si>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</si>
  <si>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</si>
  <si>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</si>
  <si>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</si>
  <si>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</si>
  <si>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</si>
  <si>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</si>
  <si>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</si>
  <si>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</si>
  <si>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</si>
  <si>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</si>
  <si>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</si>
  <si>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</si>
  <si>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</si>
  <si>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</si>
  <si>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</si>
  <si>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</si>
  <si>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</si>
  <si>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</si>
  <si>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</si>
  <si>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</si>
  <si>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</si>
  <si>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</si>
  <si>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</si>
  <si>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</si>
  <si>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</si>
  <si>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</si>
  <si>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</si>
  <si>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</si>
  <si>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</si>
  <si>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</si>
  <si>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</si>
  <si>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</si>
  <si>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</si>
  <si>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</si>
  <si>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</si>
  <si>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</si>
  <si>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</si>
  <si>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</si>
  <si>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</si>
  <si>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</si>
  <si>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</si>
  <si>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</si>
  <si>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</si>
  <si>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</si>
  <si>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</si>
  <si>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</si>
  <si>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</si>
  <si>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</si>
  <si>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</si>
  <si>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</si>
  <si>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</si>
  <si>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</si>
  <si>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</si>
  <si>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</si>
  <si>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</si>
  <si>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</si>
  <si>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</si>
  <si>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</si>
  <si>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</si>
  <si>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</si>
  <si>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</si>
  <si>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</si>
  <si>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</si>
  <si>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</si>
  <si>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</si>
  <si>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</si>
  <si>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</si>
  <si>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</si>
  <si>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</si>
  <si>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</si>
  <si>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</si>
  <si>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</si>
  <si>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</si>
  <si>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</si>
  <si>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</si>
  <si>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</si>
  <si>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</si>
  <si>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</si>
  <si>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</si>
  <si>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</si>
  <si>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</si>
  <si>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</si>
  <si>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</si>
  <si>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</si>
  <si>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</si>
  <si>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</si>
  <si>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</si>
  <si>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</si>
  <si>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</si>
  <si>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</si>
  <si>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</si>
  <si>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</si>
  <si>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</si>
  <si>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</si>
  <si>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</si>
  <si>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</si>
  <si>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</si>
  <si>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</si>
  <si>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</si>
  <si>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</si>
  <si>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</si>
  <si>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</si>
  <si>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</si>
  <si>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</si>
  <si>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</si>
  <si>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</si>
  <si>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</si>
  <si>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</si>
  <si>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</si>
  <si>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</si>
  <si>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</si>
  <si>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</si>
  <si>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</si>
  <si>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</si>
  <si>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</si>
  <si>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</si>
  <si>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</si>
  <si>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</si>
  <si>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</si>
  <si>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</si>
  <si>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</si>
  <si>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</si>
  <si>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</si>
  <si>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</si>
  <si>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</si>
  <si>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</si>
  <si>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</si>
  <si>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</si>
  <si>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</si>
  <si>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</si>
  <si>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</si>
  <si>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</si>
  <si>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</si>
  <si>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</si>
  <si>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</si>
  <si>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</si>
  <si>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</si>
  <si>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</si>
  <si>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</si>
  <si>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</si>
  <si>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</si>
  <si>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</si>
  <si>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</si>
  <si>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</si>
  <si>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</si>
  <si>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</si>
  <si>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</si>
  <si>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</si>
  <si>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</si>
  <si>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</si>
  <si>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</si>
  <si>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</si>
  <si>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</si>
  <si>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</si>
  <si>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</si>
  <si>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</si>
  <si>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</si>
  <si>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</si>
  <si>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</si>
  <si>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</si>
  <si>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</si>
  <si>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</si>
  <si>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</si>
  <si>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</si>
  <si>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</si>
  <si>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</si>
  <si>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</si>
  <si>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</si>
  <si>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</si>
  <si>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</si>
  <si>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</si>
  <si>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</si>
  <si>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</si>
  <si>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</si>
  <si>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</si>
  <si>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</si>
  <si>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</si>
  <si>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</si>
  <si>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</si>
  <si>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</si>
  <si>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</si>
  <si>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</si>
  <si>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</si>
  <si>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</si>
  <si>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</si>
  <si>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</si>
  <si>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</si>
  <si>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</si>
  <si>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</si>
  <si>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</si>
  <si>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</si>
  <si>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</si>
  <si>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</si>
  <si>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</si>
  <si>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</si>
  <si>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</si>
  <si>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</si>
  <si>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</si>
  <si>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</si>
  <si>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</si>
  <si>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</si>
  <si>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</si>
  <si>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</si>
  <si>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</si>
  <si>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</si>
  <si>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</si>
  <si>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</si>
  <si>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</si>
  <si>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</si>
  <si>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</si>
  <si>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</si>
  <si>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</si>
  <si>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</si>
  <si>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</si>
  <si>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</si>
  <si>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</si>
  <si>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</si>
  <si>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</si>
  <si>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</si>
  <si>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</si>
  <si>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</si>
  <si>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</si>
  <si>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</si>
  <si>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</si>
  <si>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</si>
  <si>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</si>
  <si>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</si>
  <si>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</si>
  <si>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</si>
  <si>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</si>
  <si>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</si>
  <si>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</si>
  <si>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</si>
  <si>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</si>
  <si>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</si>
  <si>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</si>
  <si>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</si>
  <si>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</si>
  <si>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</si>
  <si>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</si>
  <si>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</si>
  <si>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</si>
  <si>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</si>
  <si>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</si>
  <si>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</si>
  <si>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</si>
  <si>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</si>
  <si>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</si>
  <si>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</si>
  <si>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</si>
  <si>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</si>
  <si>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</si>
  <si>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</si>
  <si>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</si>
  <si>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</si>
  <si>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</si>
  <si>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</si>
  <si>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</si>
  <si>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</si>
  <si>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</si>
  <si>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</si>
  <si>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</si>
  <si>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</si>
  <si>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</si>
  <si>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</si>
  <si>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</si>
  <si>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</si>
  <si>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</si>
  <si>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</si>
  <si>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</si>
  <si>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</si>
  <si>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</si>
  <si>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</si>
  <si>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</si>
  <si>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</si>
  <si>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</si>
  <si>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</si>
  <si>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</si>
  <si>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</si>
  <si>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</si>
  <si>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</si>
  <si>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</si>
  <si>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</si>
  <si>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</si>
  <si>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</si>
  <si>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</si>
  <si>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</si>
  <si>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</si>
  <si>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</si>
  <si>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</si>
  <si>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</si>
  <si>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</si>
  <si>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</si>
  <si>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</si>
  <si>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</si>
  <si>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</si>
  <si>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</si>
  <si>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</si>
  <si>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</si>
  <si>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</si>
  <si>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</si>
  <si>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</si>
  <si>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</si>
  <si>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</si>
  <si>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</si>
  <si>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</si>
  <si>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</si>
  <si>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</si>
  <si>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</si>
  <si>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</si>
  <si>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</si>
  <si>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</si>
  <si>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</si>
  <si>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</si>
  <si>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</si>
  <si>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</si>
  <si>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</si>
  <si>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</si>
  <si>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</si>
  <si>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</si>
  <si>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</si>
  <si>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</si>
  <si>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</si>
  <si>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</si>
  <si>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</si>
  <si>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</si>
  <si>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</si>
  <si>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</si>
  <si>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</si>
  <si>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</si>
  <si>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</si>
  <si>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</si>
  <si>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</si>
  <si>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</si>
  <si>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</si>
  <si>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</si>
  <si>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</si>
  <si>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</si>
  <si>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</si>
  <si>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</si>
  <si>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</si>
  <si>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</si>
  <si>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</si>
  <si>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</si>
  <si>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</si>
  <si>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</si>
  <si>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</si>
  <si>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</si>
  <si>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</si>
  <si>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</si>
  <si>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</si>
  <si>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</si>
  <si>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</si>
  <si>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</si>
  <si>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</si>
  <si>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</si>
  <si>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</si>
  <si>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</si>
  <si>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</si>
  <si>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</si>
  <si>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</si>
  <si>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</si>
  <si>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</si>
  <si>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</si>
  <si>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</si>
  <si>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</si>
  <si>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</si>
  <si>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</si>
  <si>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</si>
  <si>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</si>
  <si>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</si>
  <si>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</si>
  <si>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</si>
  <si>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</si>
  <si>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</si>
  <si>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</si>
  <si>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</si>
  <si>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</si>
  <si>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</si>
  <si>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</si>
  <si>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</si>
  <si>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</si>
  <si>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</si>
  <si>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</si>
  <si>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</si>
  <si>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</si>
  <si>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</si>
  <si>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</si>
  <si>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</si>
  <si>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</si>
  <si>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</si>
  <si>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</si>
  <si>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</si>
  <si>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</si>
  <si>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</si>
  <si>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</si>
  <si>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</si>
  <si>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</si>
  <si>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</si>
  <si>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</si>
  <si>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</si>
  <si>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</si>
  <si>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</si>
  <si>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</si>
  <si>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</si>
  <si>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</si>
  <si>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</si>
  <si>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</si>
  <si>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</si>
  <si>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</si>
  <si>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</si>
  <si>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</si>
  <si>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</si>
  <si>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</si>
  <si>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</si>
  <si>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</si>
  <si>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</si>
  <si>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</si>
  <si>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</si>
  <si>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</si>
  <si>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</si>
  <si>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</si>
  <si>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</si>
  <si>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</si>
  <si>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</si>
  <si>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</si>
  <si>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</si>
  <si>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</si>
  <si>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</si>
  <si>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</si>
  <si>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</si>
  <si>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</si>
  <si>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</si>
  <si>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</si>
  <si>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</si>
  <si>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</si>
  <si>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</si>
  <si>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</si>
  <si>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</si>
  <si>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</si>
  <si>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</si>
  <si>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</si>
  <si>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</si>
  <si>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</si>
  <si>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</si>
  <si>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</si>
  <si>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</si>
  <si>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</si>
  <si>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</si>
  <si>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</si>
  <si>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</si>
  <si>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</si>
  <si>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</si>
  <si>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</si>
  <si>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</si>
  <si>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</si>
  <si>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</si>
  <si>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</si>
  <si>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</si>
  <si>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</si>
  <si>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</si>
  <si>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</si>
  <si>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</si>
  <si>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</si>
  <si>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</si>
  <si>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</si>
  <si>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</si>
  <si>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</si>
  <si>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</si>
  <si>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</si>
  <si>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</si>
  <si>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</si>
  <si>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</si>
  <si>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</si>
  <si>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</si>
  <si>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</si>
  <si>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</si>
  <si>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</si>
  <si>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</si>
  <si>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</si>
  <si>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</si>
  <si>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</si>
  <si>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</si>
  <si>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</si>
  <si>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</si>
  <si>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</si>
  <si>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</si>
  <si>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</si>
  <si>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</si>
  <si>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</si>
  <si>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</si>
  <si>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</si>
  <si>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</si>
  <si>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</si>
  <si>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</si>
  <si>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</si>
  <si>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</si>
  <si>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</si>
  <si>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</si>
  <si>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</si>
  <si>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</si>
  <si>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</si>
  <si>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</si>
  <si>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</si>
  <si>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</si>
  <si>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</si>
  <si>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</si>
  <si>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</si>
  <si>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</si>
  <si>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</si>
  <si>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</si>
  <si>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</si>
  <si>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</si>
  <si>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</si>
  <si>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</si>
  <si>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</si>
  <si>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</si>
  <si>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</si>
  <si>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</si>
  <si>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</si>
  <si>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</si>
  <si>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</si>
  <si>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</si>
  <si>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</si>
  <si>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</si>
  <si>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</si>
  <si>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</si>
  <si>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</si>
  <si>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</si>
  <si>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</si>
  <si>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</si>
  <si>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</si>
  <si>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</si>
  <si>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</si>
  <si>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</si>
  <si>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</si>
  <si>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</si>
  <si>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</si>
  <si>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</si>
  <si>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</si>
  <si>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</si>
  <si>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</si>
  <si>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</si>
  <si>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</si>
  <si>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</si>
  <si>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</si>
  <si>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</si>
  <si>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</si>
  <si>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</si>
  <si>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</si>
  <si>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</si>
  <si>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</si>
  <si>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</si>
  <si>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</si>
  <si>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</si>
  <si>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</si>
  <si>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</si>
  <si>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</si>
  <si>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</si>
  <si>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</si>
  <si>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</si>
  <si>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</si>
  <si>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</si>
  <si>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</si>
  <si>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</si>
  <si>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</si>
  <si>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</si>
  <si>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</si>
  <si>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</si>
  <si>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</si>
  <si>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</si>
  <si>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</si>
  <si>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</si>
  <si>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</si>
  <si>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</si>
  <si>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</si>
  <si>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</si>
  <si>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</si>
  <si>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</si>
  <si>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</si>
  <si>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</si>
  <si>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</si>
  <si>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</si>
  <si>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</si>
  <si>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</si>
  <si>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</si>
  <si>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</si>
  <si>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</si>
  <si>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</si>
  <si>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</si>
  <si>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</si>
  <si>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</si>
  <si>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</si>
  <si>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</si>
  <si>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</si>
  <si>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</si>
  <si>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</si>
  <si>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</si>
  <si>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</si>
  <si>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</si>
  <si>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</si>
  <si>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</si>
  <si>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</si>
  <si>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</si>
  <si>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</si>
  <si>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</si>
  <si>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</si>
  <si>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</si>
  <si>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</si>
  <si>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</si>
  <si>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</si>
  <si>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</si>
  <si>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</si>
  <si>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</si>
  <si>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</si>
  <si>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</si>
  <si>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</si>
  <si>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</si>
  <si>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</si>
  <si>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</si>
  <si>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</si>
  <si>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</si>
  <si>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</si>
  <si>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</si>
  <si>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</si>
  <si>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</si>
  <si>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</si>
  <si>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</si>
  <si>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</si>
  <si>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</si>
  <si>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</si>
  <si>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</si>
  <si>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</si>
  <si>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</si>
  <si>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</si>
  <si>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</si>
  <si>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</si>
  <si>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</si>
  <si>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</si>
  <si>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</si>
  <si>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</si>
  <si>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</si>
  <si>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</si>
  <si>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</si>
  <si>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</si>
  <si>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</si>
  <si>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</si>
  <si>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</si>
  <si>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</si>
  <si>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</si>
  <si>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</si>
  <si>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</si>
  <si>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</si>
  <si>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</si>
  <si>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</si>
  <si>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</si>
  <si>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</si>
  <si>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</si>
  <si>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</si>
  <si>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</si>
  <si>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</si>
  <si>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</si>
  <si>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</si>
  <si>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</si>
  <si>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</si>
  <si>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</si>
  <si>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</si>
  <si>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</si>
  <si>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</si>
  <si>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</si>
  <si>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</si>
  <si>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</si>
  <si>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</si>
  <si>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</si>
  <si>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</si>
  <si>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</si>
  <si>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</si>
  <si>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</si>
  <si>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</si>
  <si>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</si>
  <si>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</si>
  <si>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</si>
  <si>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</si>
  <si>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</si>
  <si>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</si>
  <si>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</si>
  <si>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</si>
  <si>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</si>
  <si>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</si>
  <si>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</si>
  <si>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</si>
  <si>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</si>
  <si>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</si>
  <si>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</si>
  <si>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</si>
  <si>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</si>
  <si>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</si>
  <si>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</si>
  <si>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</si>
  <si>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</si>
  <si>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</si>
  <si>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</si>
  <si>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</si>
  <si>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</si>
  <si>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</si>
  <si>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</si>
  <si>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</si>
  <si>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</si>
  <si>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</si>
  <si>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</si>
  <si>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</si>
  <si>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</si>
  <si>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</si>
  <si>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</si>
  <si>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</si>
  <si>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</si>
  <si>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</si>
  <si>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</si>
  <si>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</si>
  <si>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</si>
  <si>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</si>
  <si>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</si>
  <si>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</si>
  <si>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</si>
  <si>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</si>
  <si>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</si>
  <si>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</si>
  <si>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</si>
  <si>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</si>
  <si>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</si>
  <si>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</si>
  <si>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</si>
  <si>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</si>
  <si>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</si>
  <si>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</si>
  <si>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</si>
  <si>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</si>
  <si>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</si>
  <si>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</si>
  <si>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</si>
  <si>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</si>
  <si>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</si>
  <si>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</si>
  <si>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</si>
  <si>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</si>
  <si>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</si>
  <si>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</si>
  <si>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</si>
  <si>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</si>
  <si>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</si>
  <si>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</si>
  <si>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</si>
  <si>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</si>
  <si>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</si>
  <si>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</si>
  <si>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</si>
  <si>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</si>
  <si>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</si>
  <si>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</si>
  <si>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</si>
  <si>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</si>
  <si>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</si>
  <si>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</si>
  <si>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</si>
  <si>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</si>
  <si>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</si>
  <si>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</si>
  <si>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</si>
  <si>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</si>
  <si>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</si>
  <si>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</si>
  <si>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</si>
  <si>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</si>
  <si>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</si>
  <si>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</si>
  <si>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</si>
  <si>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</si>
  <si>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</si>
  <si>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</si>
  <si>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</si>
  <si>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</si>
  <si>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</si>
  <si>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</si>
  <si>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</si>
  <si>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</si>
  <si>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</si>
  <si>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</si>
  <si>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</si>
  <si>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</si>
  <si>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</si>
  <si>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</si>
  <si>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</si>
  <si>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</si>
  <si>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</si>
  <si>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</si>
  <si>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</si>
  <si>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</si>
  <si>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</si>
  <si>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</si>
  <si>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</si>
  <si>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</si>
  <si>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</si>
  <si>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</si>
  <si>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</si>
  <si>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</si>
  <si>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</si>
  <si>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</si>
  <si>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</si>
  <si>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</si>
  <si>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</si>
  <si>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</si>
  <si>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</si>
  <si>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</si>
  <si>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</si>
  <si>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</si>
  <si>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</si>
  <si>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</si>
  <si>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</si>
  <si>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</si>
  <si>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</si>
  <si>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</si>
  <si>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</si>
  <si>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</si>
  <si>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</si>
  <si>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</si>
  <si>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</si>
  <si>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</si>
  <si>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</si>
  <si>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</si>
  <si>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</si>
  <si>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</si>
  <si>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</si>
  <si>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</si>
  <si>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</si>
  <si>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</si>
  <si>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</si>
  <si>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</si>
  <si>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</si>
  <si>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</si>
  <si>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</si>
  <si>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</si>
  <si>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</si>
  <si>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</si>
  <si>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</si>
  <si>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</si>
  <si>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</si>
  <si>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</si>
  <si>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</si>
  <si>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</si>
  <si>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</si>
  <si>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</si>
  <si>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</si>
  <si>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</si>
  <si>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</si>
  <si>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</si>
  <si>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</si>
  <si>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</si>
  <si>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</si>
  <si>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</si>
  <si>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</si>
  <si>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</si>
  <si>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</si>
  <si>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</si>
  <si>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</si>
  <si>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</si>
  <si>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</si>
  <si>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</si>
  <si>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</si>
  <si>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</si>
  <si>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</si>
  <si>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</si>
  <si>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</si>
  <si>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</si>
  <si>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</si>
  <si>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</si>
  <si>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</si>
  <si>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</si>
  <si>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</si>
  <si>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</si>
  <si>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</si>
  <si>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</si>
  <si>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</si>
  <si>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</si>
  <si>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</si>
  <si>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</si>
  <si>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</si>
  <si>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</si>
  <si>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</si>
  <si>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</si>
  <si>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</si>
  <si>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</si>
  <si>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</si>
  <si>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</si>
  <si>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</si>
  <si>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</si>
  <si>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</si>
  <si>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</si>
  <si>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</si>
  <si>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</si>
  <si>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</si>
  <si>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</si>
  <si>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</si>
  <si>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</si>
  <si>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</si>
  <si>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</si>
  <si>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</si>
  <si>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</si>
  <si>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</si>
  <si>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</si>
  <si>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</si>
  <si>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</si>
  <si>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</si>
  <si>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</si>
  <si>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</si>
  <si>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</si>
  <si>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</si>
  <si>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</si>
  <si>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</si>
  <si>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</si>
  <si>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</si>
  <si>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</si>
  <si>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</si>
  <si>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</si>
  <si>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</si>
  <si>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</si>
  <si>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</si>
  <si>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</si>
  <si>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</si>
  <si>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</si>
  <si>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</si>
  <si>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</si>
  <si>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</si>
  <si>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</si>
  <si>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</si>
  <si>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</si>
  <si>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</si>
  <si>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</si>
  <si>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</si>
  <si>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</si>
  <si>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</si>
  <si>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</si>
  <si>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</si>
  <si>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</si>
  <si>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</si>
  <si>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</si>
  <si>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</si>
  <si>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</si>
  <si>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</si>
  <si>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</si>
  <si>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</si>
  <si>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</si>
  <si>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</si>
  <si>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</si>
  <si>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</si>
  <si>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</si>
  <si>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</si>
  <si>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</si>
  <si>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</si>
  <si>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</si>
  <si>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</si>
  <si>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</si>
  <si>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</si>
  <si>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</si>
  <si>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</si>
  <si>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</si>
  <si>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</si>
  <si>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</si>
  <si>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</si>
  <si>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</si>
  <si>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</si>
  <si>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</si>
  <si>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</si>
  <si>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</si>
  <si>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</si>
  <si>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</si>
  <si>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</si>
  <si>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</si>
  <si>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</si>
  <si>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</si>
  <si>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</si>
  <si>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</si>
  <si>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</si>
  <si>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</si>
  <si>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</si>
  <si>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</si>
  <si>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</si>
  <si>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</si>
  <si>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</si>
  <si>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</si>
  <si>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</si>
  <si>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</si>
  <si>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</si>
  <si>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</si>
  <si>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</si>
  <si>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</si>
  <si>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</si>
  <si>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</si>
  <si>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</si>
  <si>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</si>
  <si>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</si>
  <si>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</si>
  <si>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</si>
  <si>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</si>
  <si>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</si>
  <si>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</si>
  <si>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</si>
  <si>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</si>
  <si>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</si>
  <si>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</si>
  <si>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</si>
  <si>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</si>
  <si>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</si>
  <si>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</si>
  <si>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</si>
  <si>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</si>
  <si>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</si>
  <si>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</si>
  <si>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</si>
  <si>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</si>
  <si>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</si>
  <si>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</si>
  <si>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</si>
  <si>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</si>
  <si>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</si>
  <si>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</si>
  <si>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</si>
  <si>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</si>
  <si>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</si>
  <si>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</si>
  <si>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</si>
  <si>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</si>
  <si>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</si>
  <si>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</si>
  <si>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</si>
  <si>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</si>
  <si>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</si>
  <si>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</si>
  <si>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</si>
  <si>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</si>
  <si>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</si>
  <si>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</si>
  <si>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</si>
  <si>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</si>
  <si>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</si>
  <si>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</si>
  <si>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</si>
  <si>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</si>
  <si>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</si>
  <si>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</si>
  <si>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</si>
  <si>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</si>
  <si>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</si>
  <si>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</si>
  <si>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</si>
  <si>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</si>
  <si>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</si>
  <si>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</si>
  <si>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</si>
  <si>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</si>
  <si>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</si>
  <si>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</si>
  <si>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</si>
  <si>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</si>
  <si>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</si>
  <si>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</si>
  <si>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</si>
  <si>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</si>
  <si>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</si>
  <si>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</si>
  <si>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</si>
  <si>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</si>
  <si>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</si>
  <si>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</si>
  <si>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</si>
  <si>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</si>
  <si>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</si>
  <si>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</si>
  <si>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</si>
  <si>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</si>
  <si>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</si>
  <si>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</si>
  <si>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</si>
  <si>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</si>
  <si>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</si>
  <si>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</si>
  <si>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</si>
  <si>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</si>
  <si>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</si>
  <si>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</si>
  <si>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</si>
  <si>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</si>
  <si>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</si>
  <si>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</si>
  <si>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</si>
  <si>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</si>
  <si>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</si>
  <si>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</si>
  <si>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</si>
  <si>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</si>
  <si>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</si>
  <si>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</si>
  <si>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</si>
  <si>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</si>
  <si>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</si>
  <si>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</si>
  <si>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</si>
  <si>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</si>
  <si>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</si>
  <si>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</si>
  <si>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</si>
  <si>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</si>
  <si>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</si>
  <si>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</si>
  <si>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</si>
  <si>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</si>
  <si>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</si>
  <si>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</si>
  <si>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</si>
  <si>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</si>
  <si>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</si>
  <si>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</si>
  <si>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</si>
  <si>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</si>
  <si>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</si>
  <si>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</si>
  <si>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</si>
  <si>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</si>
  <si>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</si>
  <si>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</si>
  <si>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</si>
  <si>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</si>
  <si>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</si>
  <si>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</si>
  <si>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</si>
  <si>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</si>
  <si>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</si>
  <si>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</si>
  <si>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</si>
  <si>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</si>
  <si>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</si>
  <si>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</si>
  <si>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</si>
  <si>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</si>
  <si>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</si>
  <si>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</si>
  <si>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</si>
  <si>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</si>
  <si>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</si>
  <si>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</si>
  <si>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</si>
  <si>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</si>
  <si>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</si>
  <si>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</si>
  <si>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</si>
  <si>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</si>
  <si>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</si>
  <si>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</si>
  <si>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</si>
  <si>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</si>
  <si>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</si>
  <si>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</si>
  <si>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</si>
  <si>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</si>
  <si>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</si>
  <si>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</si>
  <si>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</si>
  <si>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</si>
  <si>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</si>
  <si>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</si>
  <si>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</si>
  <si>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</si>
  <si>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</si>
  <si>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</si>
  <si>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</si>
  <si>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</si>
  <si>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</si>
  <si>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</si>
  <si>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</si>
  <si>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</si>
  <si>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</si>
  <si>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</si>
  <si>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</si>
  <si>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</si>
  <si>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</si>
  <si>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</si>
  <si>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</si>
  <si>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</si>
  <si>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</si>
  <si>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</si>
  <si>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</si>
  <si>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</si>
  <si>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</si>
  <si>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</si>
  <si>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</si>
  <si>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</si>
  <si>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</si>
  <si>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</si>
  <si>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</si>
  <si>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</si>
  <si>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</si>
  <si>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</si>
  <si>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</si>
  <si>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</si>
  <si>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</si>
  <si>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</si>
  <si>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</si>
  <si>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</si>
  <si>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</si>
  <si>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</si>
  <si>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</si>
  <si>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</si>
  <si>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</si>
  <si>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</si>
  <si>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</si>
  <si>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</si>
  <si>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</si>
  <si>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</si>
  <si>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</si>
  <si>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</si>
  <si>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</si>
  <si>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</si>
  <si>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</si>
  <si>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</si>
  <si>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</si>
  <si>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</si>
  <si>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</si>
  <si>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</si>
  <si>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</si>
  <si>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</si>
  <si>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</si>
  <si>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</si>
  <si>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</si>
  <si>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</si>
  <si>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</si>
  <si>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</si>
  <si>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</si>
  <si>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</si>
  <si>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</si>
  <si>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</si>
  <si>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</si>
  <si>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</si>
  <si>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</si>
  <si>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</si>
  <si>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</si>
  <si>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</si>
  <si>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</si>
  <si>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</si>
  <si>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</si>
  <si>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</si>
  <si>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</si>
  <si>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</si>
  <si>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</si>
  <si>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</si>
  <si>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</si>
  <si>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</si>
  <si>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</si>
  <si>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</si>
  <si>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</si>
  <si>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</si>
  <si>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</si>
  <si>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</si>
  <si>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</si>
  <si>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</si>
  <si>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</si>
  <si>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</si>
  <si>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</si>
  <si>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</si>
  <si>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</si>
  <si>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</si>
  <si>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</si>
  <si>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</si>
  <si>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</si>
  <si>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</si>
  <si>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</si>
  <si>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</si>
  <si>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</si>
  <si>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</si>
  <si>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</si>
  <si>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</si>
  <si>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</si>
  <si>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</si>
  <si>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</si>
  <si>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</si>
  <si>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</si>
  <si>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</si>
  <si>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</si>
  <si>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</si>
  <si>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</si>
  <si>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</si>
  <si>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</si>
  <si>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</si>
  <si>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</si>
  <si>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</si>
  <si>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</si>
  <si>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</si>
  <si>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</si>
  <si>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</si>
  <si>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</si>
  <si>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</si>
  <si>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</si>
  <si>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</si>
  <si>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</si>
  <si>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</si>
  <si>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</si>
  <si>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</si>
  <si>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</si>
  <si>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</si>
  <si>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</si>
  <si>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</si>
  <si>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</si>
  <si>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</si>
  <si>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</si>
  <si>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</si>
  <si>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</si>
  <si>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</si>
  <si>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</si>
  <si>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</si>
  <si>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</si>
  <si>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</si>
  <si>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</si>
  <si>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</si>
  <si>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</si>
  <si>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</si>
  <si>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</si>
  <si>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</si>
  <si>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</si>
  <si>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</si>
  <si>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</si>
  <si>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</si>
  <si>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</si>
  <si>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</si>
  <si>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</si>
  <si>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</si>
  <si>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</si>
  <si>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</si>
  <si>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</si>
  <si>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</si>
  <si>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</si>
  <si>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</si>
  <si>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</si>
  <si>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</si>
  <si>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</si>
  <si>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</si>
  <si>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</si>
  <si>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</si>
  <si>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</si>
  <si>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</si>
  <si>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</si>
  <si>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</si>
  <si>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</si>
  <si>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</si>
  <si>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</si>
  <si>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</si>
  <si>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</si>
  <si>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</si>
  <si>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</si>
  <si>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</si>
  <si>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</si>
  <si>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</si>
  <si>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</si>
  <si>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</si>
  <si>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</si>
  <si>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</si>
  <si>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</si>
  <si>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</si>
  <si>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</si>
  <si>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</si>
  <si>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</si>
  <si>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</si>
  <si>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</si>
  <si>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</si>
  <si>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</si>
  <si>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</si>
  <si>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</si>
  <si>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</si>
  <si>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</si>
  <si>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</si>
  <si>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</si>
  <si>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</si>
  <si>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</si>
  <si>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</si>
  <si>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</si>
  <si>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</si>
  <si>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</si>
  <si>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</si>
  <si>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</si>
  <si>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</si>
  <si>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</si>
  <si>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</si>
  <si>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</si>
  <si>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</si>
  <si>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</si>
  <si>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</si>
  <si>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</si>
  <si>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</si>
  <si>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</si>
  <si>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</si>
  <si>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</si>
  <si>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</si>
  <si>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</si>
  <si>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</si>
  <si>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</si>
  <si>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</si>
  <si>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</si>
  <si>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</si>
  <si>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</si>
  <si>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</si>
  <si>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</si>
  <si>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</si>
  <si>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</si>
  <si>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</si>
  <si>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</si>
  <si>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</si>
  <si>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</si>
  <si>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</si>
  <si>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</si>
  <si>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</si>
  <si>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</si>
  <si>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</si>
  <si>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</si>
  <si>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</si>
  <si>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</si>
  <si>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</si>
  <si>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</si>
  <si>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</si>
  <si>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</si>
  <si>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</si>
  <si>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</si>
  <si>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</si>
  <si>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</si>
  <si>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</si>
  <si>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</si>
  <si>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</si>
  <si>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</si>
  <si>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</si>
  <si>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</si>
  <si>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</si>
  <si>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</si>
  <si>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</si>
  <si>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</si>
  <si>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</si>
  <si>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</si>
  <si>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</si>
  <si>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</si>
  <si>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</si>
  <si>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</si>
  <si>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</si>
  <si>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</si>
  <si>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</si>
  <si>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</si>
  <si>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</si>
  <si>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</si>
  <si>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</si>
  <si>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</si>
  <si>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</si>
  <si>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</si>
  <si>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</si>
  <si>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</si>
  <si>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</si>
  <si>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</si>
  <si>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</si>
  <si>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</si>
  <si>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</si>
  <si>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</si>
  <si>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</si>
  <si>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</si>
  <si>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</si>
  <si>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</si>
  <si>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</si>
  <si>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</si>
  <si>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</si>
  <si>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</si>
  <si>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</si>
  <si>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</si>
  <si>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</si>
  <si>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</si>
  <si>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</si>
  <si>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</si>
  <si>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</si>
  <si>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</si>
  <si>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</si>
  <si>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</si>
  <si>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</si>
  <si>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</si>
  <si>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</si>
  <si>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</si>
  <si>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</si>
  <si>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</si>
  <si>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</si>
  <si>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</si>
  <si>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</si>
  <si>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</si>
  <si>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</si>
  <si>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</si>
  <si>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</si>
  <si>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</si>
  <si>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</si>
  <si>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</si>
  <si>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</si>
  <si>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</si>
  <si>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</si>
  <si>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</si>
  <si>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</si>
  <si>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</si>
  <si>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</si>
  <si>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</si>
  <si>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</si>
  <si>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</si>
  <si>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</si>
  <si>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</si>
  <si>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</si>
  <si>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</si>
  <si>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</si>
  <si>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</si>
  <si>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</si>
  <si>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</si>
  <si>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</si>
  <si>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</si>
  <si>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</si>
  <si>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</si>
  <si>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</si>
  <si>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</si>
  <si>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</si>
  <si>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</si>
  <si>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</si>
  <si>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</si>
  <si>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</si>
  <si>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</si>
  <si>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</si>
  <si>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</si>
  <si>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</si>
  <si>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</si>
  <si>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</si>
  <si>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</si>
  <si>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</si>
  <si>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</si>
  <si>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</si>
  <si>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</si>
  <si>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</si>
  <si>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</si>
  <si>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</si>
  <si>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</si>
  <si>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</si>
  <si>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</si>
  <si>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</si>
  <si>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</si>
  <si>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</si>
  <si>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</si>
  <si>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</si>
  <si>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</si>
  <si>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</si>
  <si>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</si>
  <si>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</si>
  <si>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</si>
  <si>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</si>
  <si>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</si>
  <si>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</si>
  <si>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</si>
  <si>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</si>
  <si>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</si>
  <si>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</si>
  <si>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</si>
  <si>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</si>
  <si>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</si>
  <si>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</si>
  <si>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</si>
  <si>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</si>
  <si>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</si>
  <si>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</si>
  <si>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</si>
  <si>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</si>
  <si>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</si>
  <si>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</si>
  <si>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</si>
  <si>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</si>
  <si>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</si>
  <si>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</si>
  <si>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</si>
  <si>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</si>
  <si>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</si>
  <si>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</si>
  <si>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</si>
  <si>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</si>
  <si>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</si>
  <si>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</si>
  <si>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</si>
  <si>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</si>
  <si>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</si>
  <si>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</si>
  <si>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</si>
  <si>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</si>
  <si>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</si>
  <si>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</si>
  <si>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</si>
  <si>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</si>
  <si>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</si>
  <si>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</si>
  <si>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</si>
  <si>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</si>
  <si>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</si>
  <si>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</si>
  <si>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</si>
  <si>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</si>
  <si>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</si>
  <si>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</si>
  <si>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</si>
  <si>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</si>
  <si>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</si>
  <si>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</si>
  <si>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</si>
  <si>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</si>
  <si>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</si>
  <si>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</si>
  <si>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</si>
  <si>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</si>
  <si>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</si>
  <si>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</si>
  <si>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</si>
  <si>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</si>
  <si>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</si>
  <si>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</si>
  <si>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</si>
  <si>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</si>
  <si>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</si>
  <si>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</si>
  <si>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</si>
  <si>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</si>
  <si>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</si>
  <si>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</si>
  <si>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</si>
  <si>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</si>
  <si>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</si>
  <si>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</si>
  <si>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</si>
  <si>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</si>
  <si>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</si>
  <si>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</si>
  <si>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</si>
  <si>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</si>
  <si>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</si>
  <si>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</si>
  <si>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</si>
  <si>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</si>
  <si>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</si>
  <si>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</si>
  <si>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</si>
  <si>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</si>
  <si>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</si>
  <si>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</si>
  <si>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</si>
  <si>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</si>
  <si>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</si>
  <si>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</si>
  <si>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</si>
  <si>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</si>
  <si>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</si>
  <si>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</si>
  <si>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</si>
  <si>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</si>
  <si>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</si>
  <si>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</si>
  <si>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</si>
  <si>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</si>
  <si>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</si>
  <si>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</si>
  <si>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</si>
  <si>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</si>
  <si>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</si>
  <si>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</si>
  <si>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</si>
  <si>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</si>
  <si>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</si>
  <si>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</si>
  <si>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</si>
  <si>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</si>
  <si>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</si>
  <si>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</si>
  <si>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</si>
  <si>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</si>
  <si>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</si>
  <si>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</si>
  <si>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</si>
  <si>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</si>
  <si>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</si>
  <si>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</si>
  <si>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</si>
  <si>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</si>
  <si>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</si>
  <si>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</si>
  <si>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</si>
  <si>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</si>
  <si>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</si>
  <si>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</si>
  <si>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</si>
  <si>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</si>
  <si>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</si>
  <si>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</si>
  <si>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</si>
  <si>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</si>
  <si>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</si>
  <si>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</si>
  <si>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</si>
  <si>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</si>
  <si>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</si>
  <si>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</si>
  <si>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</si>
  <si>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</si>
  <si>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</si>
  <si>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</si>
  <si>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</si>
  <si>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</si>
  <si>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</si>
  <si>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</si>
  <si>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</si>
  <si>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</si>
  <si>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</si>
  <si>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</si>
  <si>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</si>
  <si>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</si>
  <si>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</si>
  <si>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</si>
  <si>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</si>
  <si>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</si>
  <si>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</si>
  <si>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</si>
  <si>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</si>
  <si>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</si>
  <si>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</si>
  <si>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</si>
  <si>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</si>
  <si>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</si>
  <si>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</si>
  <si>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</si>
  <si>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</si>
  <si>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</si>
  <si>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</si>
  <si>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</si>
  <si>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</si>
  <si>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</si>
  <si>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</si>
  <si>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</si>
  <si>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</si>
  <si>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</si>
  <si>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</si>
  <si>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</si>
  <si>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</si>
  <si>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</si>
  <si>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</si>
  <si>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</si>
  <si>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</si>
  <si>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</si>
  <si>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</si>
  <si>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</si>
  <si>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</si>
  <si>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</si>
  <si>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</si>
  <si>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</si>
  <si>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</si>
  <si>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</si>
  <si>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</si>
  <si>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</si>
  <si>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</si>
  <si>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</si>
  <si>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</si>
  <si>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</si>
  <si>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</si>
  <si>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</si>
  <si>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</si>
  <si>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</si>
  <si>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</si>
  <si>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</si>
  <si>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</si>
  <si>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</si>
  <si>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</si>
  <si>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</si>
  <si>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</si>
  <si>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</si>
  <si>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</si>
  <si>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</si>
  <si>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</si>
  <si>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</si>
  <si>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</si>
  <si>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</si>
  <si>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</si>
  <si>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</si>
  <si>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</si>
  <si>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</si>
  <si>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</si>
  <si>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</si>
  <si>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</si>
  <si>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</si>
  <si>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</si>
  <si>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</si>
  <si>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</si>
  <si>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</si>
  <si>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</si>
  <si>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</si>
  <si>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</si>
  <si>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</si>
  <si>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</si>
  <si>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</si>
  <si>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</si>
  <si>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</si>
  <si>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</si>
  <si>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</si>
  <si>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</si>
  <si>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</si>
  <si>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</si>
  <si>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</si>
  <si>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</si>
  <si>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</si>
  <si>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</si>
  <si>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</si>
  <si>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</si>
  <si>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</si>
  <si>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</si>
  <si>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</si>
  <si>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</si>
  <si>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</si>
  <si>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</si>
  <si>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</si>
  <si>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</si>
  <si>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</si>
  <si>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</si>
  <si>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</si>
  <si>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</si>
  <si>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</si>
  <si>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</si>
  <si>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</si>
  <si>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</si>
  <si>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</si>
  <si>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</si>
  <si>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</si>
  <si>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</si>
  <si>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</si>
  <si>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</si>
  <si>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</si>
  <si>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</si>
  <si>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</si>
  <si>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</si>
  <si>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</si>
  <si>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</si>
  <si>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</si>
  <si>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</si>
  <si>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</si>
  <si>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</si>
  <si>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</si>
  <si>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</si>
  <si>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</si>
  <si>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</si>
  <si>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</si>
  <si>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</si>
  <si>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</si>
  <si>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</si>
  <si>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</si>
  <si>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</si>
  <si>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</si>
  <si>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</si>
  <si>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</si>
  <si>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</si>
  <si>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</si>
  <si>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</si>
  <si>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</si>
  <si>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</si>
  <si>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</si>
  <si>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</si>
  <si>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</si>
  <si>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</si>
  <si>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</si>
  <si>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</si>
  <si>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</si>
  <si>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</si>
  <si>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</si>
  <si>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</si>
  <si>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</si>
  <si>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</si>
  <si>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</si>
  <si>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</si>
  <si>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</si>
  <si>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</si>
  <si>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</si>
  <si>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</si>
  <si>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</si>
  <si>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</si>
  <si>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</si>
  <si>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</si>
  <si>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</si>
  <si>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</si>
  <si>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</si>
  <si>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</si>
  <si>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</si>
  <si>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</si>
  <si>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</si>
  <si>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</si>
  <si>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</si>
  <si>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</si>
  <si>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</si>
  <si>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</si>
  <si>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</si>
  <si>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</si>
  <si>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</si>
  <si>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</si>
  <si>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</si>
  <si>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</si>
  <si>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</si>
  <si>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</si>
  <si>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</si>
  <si>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</si>
  <si>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</si>
  <si>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</si>
  <si>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</si>
  <si>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</si>
  <si>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</si>
  <si>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</si>
  <si>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</si>
  <si>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</si>
  <si>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</si>
  <si>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</si>
  <si>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</si>
  <si>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</si>
  <si>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</si>
  <si>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</si>
  <si>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</si>
  <si>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</si>
  <si>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</si>
  <si>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</si>
  <si>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</si>
  <si>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</si>
  <si>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</si>
  <si>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</si>
  <si>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</si>
  <si>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</si>
  <si>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</si>
  <si>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</si>
  <si>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</si>
  <si>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</si>
  <si>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</si>
  <si>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</si>
  <si>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</si>
  <si>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</si>
  <si>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</si>
  <si>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</si>
  <si>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</si>
  <si>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</si>
  <si>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</si>
  <si>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</si>
  <si>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</si>
  <si>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</si>
  <si>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</si>
  <si>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</si>
  <si>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</si>
  <si>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</si>
  <si>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</si>
  <si>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</si>
  <si>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</si>
  <si>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</si>
  <si>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</si>
  <si>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</si>
  <si>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</si>
  <si>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</si>
  <si>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</si>
  <si>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</si>
  <si>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</si>
  <si>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</si>
  <si>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</si>
  <si>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</si>
  <si>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</si>
  <si>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</si>
  <si>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</si>
  <si>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</si>
  <si>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</si>
  <si>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</si>
  <si>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</si>
  <si>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</si>
  <si>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</si>
  <si>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</si>
  <si>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</si>
  <si>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</si>
  <si>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</si>
  <si>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</si>
  <si>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</si>
  <si>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</si>
  <si>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</si>
  <si>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</si>
  <si>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</si>
  <si>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</si>
  <si>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</si>
  <si>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</si>
  <si>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</si>
  <si>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</si>
  <si>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</si>
  <si>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</si>
  <si>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</si>
  <si>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</si>
  <si>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</si>
  <si>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</si>
  <si>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</si>
  <si>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</si>
  <si>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</si>
  <si>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</si>
  <si>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</si>
  <si>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</si>
  <si>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</si>
  <si>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</si>
  <si>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</si>
  <si>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</si>
  <si>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</si>
  <si>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</si>
  <si>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</si>
  <si>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</si>
  <si>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</si>
  <si>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</si>
  <si>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</si>
  <si>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</si>
  <si>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</si>
  <si>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</si>
  <si>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</si>
  <si>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</si>
  <si>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</si>
  <si>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</si>
  <si>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</si>
  <si>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</si>
  <si>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</si>
  <si>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</si>
  <si>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</si>
  <si>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</si>
  <si>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</si>
  <si>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</si>
  <si>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</si>
  <si>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</si>
  <si>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</si>
  <si>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</si>
  <si>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</si>
  <si>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</si>
  <si>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</si>
  <si>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</si>
  <si>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</si>
  <si>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</si>
  <si>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</si>
  <si>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</si>
  <si>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</si>
  <si>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</si>
  <si>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</si>
  <si>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</si>
  <si>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</si>
  <si>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</si>
  <si>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</si>
  <si>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</si>
  <si>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</si>
  <si>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</si>
  <si>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</si>
  <si>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</si>
  <si>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</si>
  <si>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</si>
  <si>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</si>
  <si>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</si>
  <si>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</si>
  <si>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</si>
  <si>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</si>
  <si>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</si>
  <si>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</si>
  <si>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</si>
  <si>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</si>
  <si>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</si>
  <si>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</si>
  <si>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</si>
  <si>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</si>
  <si>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</si>
  <si>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</si>
  <si>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</si>
  <si>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</si>
  <si>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</si>
  <si>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</si>
  <si>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</si>
  <si>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</si>
  <si>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</si>
  <si>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</si>
  <si>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</si>
  <si>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</si>
  <si>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</si>
  <si>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</si>
  <si>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</si>
  <si>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</si>
  <si>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</si>
  <si>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</si>
  <si>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</si>
  <si>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</si>
  <si>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</si>
  <si>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</si>
  <si>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</si>
  <si>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</si>
  <si>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</si>
  <si>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</si>
  <si>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</si>
  <si>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</si>
  <si>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</si>
  <si>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</si>
  <si>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</si>
  <si>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</si>
  <si>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</si>
  <si>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</si>
  <si>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</si>
  <si>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</si>
  <si>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</si>
  <si>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</si>
  <si>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</si>
  <si>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</si>
  <si>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</si>
  <si>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</si>
  <si>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</si>
  <si>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</si>
  <si>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</si>
  <si>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</si>
  <si>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</si>
  <si>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</si>
  <si>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</si>
  <si>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</si>
  <si>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</si>
  <si>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</si>
  <si>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</si>
  <si>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</si>
  <si>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</si>
  <si>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</si>
  <si>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</si>
  <si>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</si>
  <si>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</si>
  <si>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</si>
  <si>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</si>
  <si>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</si>
  <si>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</si>
  <si>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</si>
  <si>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</si>
  <si>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</si>
  <si>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</si>
  <si>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</si>
  <si>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</si>
  <si>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</si>
  <si>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</si>
  <si>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</si>
  <si>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</si>
  <si>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</si>
  <si>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</si>
  <si>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</si>
  <si>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</si>
  <si>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</si>
  <si>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</si>
  <si>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</si>
  <si>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</si>
  <si>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</si>
  <si>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</si>
  <si>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</si>
  <si>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</si>
  <si>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</si>
  <si>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</si>
  <si>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</si>
  <si>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</si>
  <si>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</si>
  <si>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</si>
  <si>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</si>
  <si>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</si>
  <si>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</si>
  <si>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</si>
  <si>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</si>
  <si>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</si>
  <si>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</si>
  <si>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</si>
  <si>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</si>
  <si>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</si>
  <si>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</si>
  <si>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</si>
  <si>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</si>
  <si>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</si>
  <si>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</si>
  <si>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</si>
  <si>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</si>
  <si>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</si>
  <si>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</si>
  <si>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</si>
  <si>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</si>
  <si>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</si>
  <si>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</si>
  <si>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</si>
  <si>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</si>
  <si>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</si>
  <si>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</si>
  <si>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</si>
  <si>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</si>
  <si>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</si>
  <si>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</si>
  <si>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</si>
  <si>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</si>
  <si>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</si>
  <si>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</si>
  <si>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</si>
  <si>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</si>
  <si>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</si>
  <si>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</si>
  <si>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</si>
  <si>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</si>
  <si>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</si>
  <si>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</si>
  <si>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</si>
  <si>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</si>
  <si>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</si>
  <si>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</si>
  <si>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</si>
  <si>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</si>
  <si>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</si>
  <si>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</si>
  <si>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</si>
  <si>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</si>
  <si>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</si>
  <si>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</si>
  <si>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</si>
  <si>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</si>
  <si>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</si>
  <si>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</si>
  <si>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</si>
  <si>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</si>
  <si>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</si>
  <si>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</si>
  <si>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</si>
  <si>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</si>
  <si>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</si>
  <si>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</si>
  <si>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</si>
  <si>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</si>
  <si>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</si>
  <si>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</si>
  <si>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</si>
  <si>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</si>
  <si>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</si>
  <si>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</si>
  <si>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</si>
  <si>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</si>
  <si>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</si>
  <si>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</si>
  <si>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</si>
  <si>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</si>
  <si>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</si>
  <si>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</si>
  <si>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</si>
  <si>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</si>
  <si>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</si>
  <si>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</si>
  <si>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</si>
  <si>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</si>
  <si>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</si>
  <si>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</si>
  <si>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</si>
  <si>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</si>
  <si>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</si>
  <si>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</si>
  <si>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</si>
  <si>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</si>
  <si>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</si>
  <si>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</si>
  <si>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</si>
  <si>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</si>
  <si>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</si>
  <si>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</si>
  <si>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</si>
  <si>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</si>
  <si>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</si>
  <si>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</si>
  <si>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</si>
  <si>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</si>
  <si>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</si>
  <si>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</si>
  <si>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</si>
  <si>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</si>
  <si>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</si>
  <si>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</si>
  <si>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</si>
  <si>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</si>
  <si>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</si>
  <si>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</si>
  <si>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</si>
  <si>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</si>
  <si>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</si>
  <si>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</si>
  <si>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</si>
  <si>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</si>
  <si>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</si>
  <si>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</si>
  <si>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</si>
  <si>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</si>
  <si>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</si>
  <si>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</si>
  <si>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</si>
  <si>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</si>
  <si>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</si>
  <si>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</si>
  <si>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</si>
  <si>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</si>
  <si>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</si>
  <si>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</si>
  <si>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</si>
  <si>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</si>
  <si>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</si>
  <si>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</si>
  <si>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</si>
  <si>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</si>
  <si>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</si>
  <si>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</si>
  <si>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</si>
  <si>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</si>
  <si>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</si>
  <si>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</si>
  <si>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</si>
  <si>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</si>
  <si>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</si>
  <si>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</si>
  <si>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</si>
  <si>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</si>
  <si>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</si>
  <si>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</si>
  <si>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</si>
  <si>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</si>
  <si>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</si>
  <si>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</si>
  <si>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</si>
  <si>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</si>
  <si>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</si>
  <si>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</si>
  <si>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</si>
  <si>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</si>
  <si>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</si>
  <si>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</si>
  <si>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</si>
  <si>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</si>
  <si>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</si>
  <si>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</si>
  <si>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</si>
  <si>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</si>
  <si>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</si>
  <si>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</si>
  <si>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</si>
  <si>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</si>
  <si>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</si>
  <si>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</si>
  <si>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</si>
  <si>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</si>
  <si>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</si>
  <si>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</si>
  <si>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</si>
  <si>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</si>
  <si>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</si>
  <si>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</si>
  <si>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</si>
  <si>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</si>
  <si>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</si>
  <si>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</si>
  <si>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</si>
  <si>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</si>
  <si>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</si>
  <si>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</si>
  <si>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</si>
  <si>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</si>
  <si>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</si>
  <si>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</si>
  <si>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</si>
  <si>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</si>
  <si>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</si>
  <si>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</si>
  <si>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</si>
  <si>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</si>
  <si>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</si>
  <si>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</si>
  <si>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</si>
  <si>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</si>
  <si>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</si>
  <si>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</si>
  <si>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</si>
  <si>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</si>
  <si>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</si>
  <si>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</si>
  <si>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</si>
  <si>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</si>
  <si>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</si>
  <si>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</si>
  <si>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</si>
  <si>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</si>
  <si>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</si>
  <si>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</si>
  <si>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</si>
  <si>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</si>
  <si>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</si>
  <si>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</si>
  <si>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</si>
  <si>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</si>
  <si>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</si>
  <si>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</si>
  <si>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</si>
  <si>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</si>
  <si>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</si>
  <si>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</si>
  <si>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</si>
  <si>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</si>
  <si>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</si>
  <si>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</si>
  <si>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</si>
  <si>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</si>
  <si>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</si>
  <si>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</si>
  <si>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</si>
  <si>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</si>
  <si>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</si>
  <si>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</si>
  <si>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</si>
  <si>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</si>
  <si>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</si>
  <si>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</si>
  <si>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</si>
  <si>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</si>
  <si>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</si>
  <si>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</si>
  <si>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</si>
  <si>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</si>
  <si>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</si>
  <si>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</si>
  <si>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</si>
  <si>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</si>
  <si>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</si>
  <si>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</si>
  <si>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</si>
  <si>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</si>
  <si>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</si>
  <si>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</si>
  <si>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</si>
  <si>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</si>
  <si>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</si>
  <si>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</si>
  <si>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</si>
  <si>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</si>
  <si>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</si>
  <si>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</si>
  <si>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</si>
  <si>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</si>
  <si>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</si>
  <si>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</si>
  <si>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</si>
  <si>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</si>
  <si>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</si>
  <si>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</si>
  <si>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</si>
  <si>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</si>
  <si>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</si>
  <si>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</si>
  <si>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</si>
  <si>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</si>
  <si>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</si>
  <si>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</si>
  <si>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</si>
  <si>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</si>
  <si>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</si>
  <si>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</si>
  <si>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</si>
  <si>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</si>
  <si>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</si>
  <si>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</si>
  <si>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</si>
  <si>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</si>
  <si>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</si>
  <si>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</si>
  <si>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</si>
  <si>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</si>
  <si>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</si>
  <si>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</si>
  <si>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</si>
  <si>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</si>
  <si>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</si>
  <si>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</si>
  <si>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</si>
  <si>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</si>
  <si>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</si>
  <si>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</si>
  <si>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</si>
  <si>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</si>
  <si>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</si>
  <si>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</si>
  <si>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</si>
  <si>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</si>
  <si>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</si>
  <si>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</si>
  <si>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</si>
  <si>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</si>
  <si>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</si>
  <si>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</si>
  <si>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</si>
  <si>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</si>
  <si>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</si>
  <si>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</si>
  <si>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</si>
  <si>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</si>
  <si>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</si>
  <si>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</si>
  <si>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</si>
  <si>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</si>
  <si>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</si>
  <si>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</si>
  <si>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</si>
  <si>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</si>
  <si>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</si>
  <si>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</si>
  <si>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</si>
  <si>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</si>
  <si>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</si>
  <si>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</si>
  <si>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</si>
  <si>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</si>
  <si>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</si>
  <si>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</si>
  <si>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</si>
  <si>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</si>
  <si>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</si>
  <si>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</si>
  <si>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</si>
  <si>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</si>
  <si>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</si>
  <si>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</si>
  <si>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</si>
  <si>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</si>
  <si>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</si>
  <si>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</si>
  <si>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</si>
  <si>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</si>
  <si>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</si>
  <si>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</si>
  <si>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</si>
  <si>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</si>
  <si>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</si>
  <si>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</si>
  <si>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</si>
  <si>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</si>
  <si>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</si>
  <si>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</si>
  <si>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</si>
  <si>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</si>
  <si>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</si>
  <si>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</si>
  <si>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</si>
  <si>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</si>
  <si>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</si>
  <si>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</si>
  <si>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</si>
  <si>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</si>
  <si>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</si>
  <si>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</si>
  <si>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</si>
  <si>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</si>
  <si>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</si>
  <si>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</si>
  <si>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</si>
  <si>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</si>
  <si>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</si>
  <si>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</si>
  <si>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</si>
  <si>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</si>
  <si>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</si>
  <si>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</si>
  <si>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</si>
  <si>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</si>
  <si>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</si>
  <si>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</si>
  <si>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</si>
  <si>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</si>
  <si>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</si>
  <si>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</si>
  <si>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</si>
  <si>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</si>
  <si>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</si>
  <si>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</si>
  <si>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</si>
  <si>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</si>
  <si>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</si>
  <si>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</si>
  <si>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</si>
  <si>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</si>
  <si>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</si>
  <si>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</si>
  <si>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</si>
  <si>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</si>
  <si>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</si>
  <si>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</si>
  <si>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</si>
  <si>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</si>
  <si>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</si>
  <si>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</si>
  <si>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</si>
  <si>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</si>
  <si>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</si>
  <si>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</si>
  <si>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</si>
  <si>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</si>
  <si>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</si>
  <si>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</si>
  <si>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</si>
  <si>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</si>
  <si>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</si>
  <si>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</si>
  <si>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</si>
  <si>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</si>
  <si>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</si>
  <si>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</si>
  <si>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</si>
  <si>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</si>
  <si>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</si>
  <si>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</si>
  <si>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</si>
  <si>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</si>
  <si>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</si>
  <si>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</si>
  <si>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</si>
  <si>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</si>
  <si>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</si>
  <si>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</si>
  <si>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</si>
  <si>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</si>
  <si>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</si>
  <si>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</si>
  <si>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</si>
  <si>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</si>
  <si>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</si>
  <si>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</si>
  <si>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</si>
  <si>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</si>
  <si>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</si>
  <si>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</si>
  <si>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</si>
  <si>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</si>
  <si>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</si>
  <si>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</si>
  <si>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</si>
  <si>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</si>
  <si>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</si>
  <si>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</si>
  <si>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</si>
  <si>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</si>
  <si>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</si>
  <si>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</si>
  <si>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</si>
  <si>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</si>
  <si>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</si>
  <si>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</si>
  <si>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</si>
  <si>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</si>
  <si>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</si>
  <si>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</si>
  <si>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</si>
  <si>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</si>
  <si>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</si>
  <si>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</si>
  <si>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</si>
  <si>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</si>
  <si>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</si>
  <si>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</si>
  <si>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</si>
  <si>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</si>
  <si>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</si>
  <si>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</si>
  <si>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</si>
  <si>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</si>
  <si>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</si>
  <si>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</si>
  <si>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</si>
  <si>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</si>
  <si>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</si>
  <si>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</si>
  <si>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</si>
  <si>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</si>
  <si>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</si>
  <si>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</si>
  <si>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</si>
  <si>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</si>
  <si>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</si>
  <si>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</si>
  <si>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</si>
  <si>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</si>
  <si>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</si>
  <si>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</si>
  <si>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</si>
  <si>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</si>
  <si>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</si>
  <si>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</si>
  <si>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</si>
  <si>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</si>
  <si>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</si>
  <si>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</si>
  <si>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</si>
  <si>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</si>
  <si>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</si>
  <si>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</si>
  <si>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</si>
  <si>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</si>
  <si>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</si>
  <si>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</si>
  <si>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</si>
  <si>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</si>
  <si>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</si>
  <si>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</si>
  <si>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</si>
  <si>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</si>
  <si>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</si>
  <si>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</si>
  <si>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</si>
  <si>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</si>
  <si>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</si>
  <si>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</si>
  <si>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</si>
  <si>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</si>
  <si>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</si>
  <si>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</si>
  <si>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</si>
  <si>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</si>
  <si>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</si>
  <si>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</si>
  <si>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</si>
  <si>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</si>
  <si>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</si>
  <si>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</si>
  <si>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</si>
  <si>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</si>
  <si>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</si>
  <si>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</si>
  <si>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</si>
  <si>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</si>
  <si>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</si>
  <si>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</si>
  <si>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</si>
  <si>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</si>
  <si>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</si>
  <si>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</si>
  <si>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</si>
  <si>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</si>
  <si>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</si>
  <si>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</si>
  <si>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</si>
  <si>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</si>
  <si>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</si>
  <si>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</si>
  <si>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</si>
  <si>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</si>
  <si>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</si>
  <si>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</si>
  <si>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</si>
  <si>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</si>
  <si>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</si>
  <si>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</si>
  <si>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</si>
  <si>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</si>
  <si>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</si>
  <si>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</si>
  <si>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</si>
  <si>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</si>
  <si>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</si>
  <si>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</si>
  <si>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</si>
  <si>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</si>
  <si>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</si>
  <si>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</si>
  <si>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</si>
  <si>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</si>
  <si>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</si>
  <si>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</si>
  <si>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</si>
  <si>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</si>
  <si>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</si>
  <si>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</si>
  <si>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</si>
  <si>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</si>
  <si>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</si>
  <si>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</si>
  <si>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</si>
  <si>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</si>
  <si>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</si>
  <si>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</si>
  <si>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</si>
  <si>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</si>
  <si>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</si>
  <si>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</si>
  <si>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</si>
  <si>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</si>
  <si>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</si>
  <si>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</si>
  <si>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</si>
  <si>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</si>
  <si>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</si>
  <si>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</si>
  <si>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</si>
  <si>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</si>
  <si>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</si>
  <si>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</si>
  <si>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</si>
  <si>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</si>
  <si>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</si>
  <si>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</si>
  <si>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</si>
  <si>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</si>
  <si>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</si>
  <si>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</si>
  <si>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</si>
  <si>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</si>
  <si>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</si>
  <si>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</si>
  <si>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</si>
  <si>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</si>
  <si>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</si>
  <si>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</si>
  <si>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</si>
  <si>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</si>
  <si>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</si>
  <si>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</si>
  <si>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</si>
  <si>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</si>
  <si>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</si>
  <si>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</si>
  <si>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</si>
  <si>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</si>
  <si>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</si>
  <si>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</si>
  <si>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</si>
  <si>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</si>
  <si>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</si>
  <si>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</si>
  <si>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</si>
  <si>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</si>
  <si>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</si>
  <si>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</si>
  <si>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</si>
  <si>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</si>
  <si>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</si>
  <si>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</si>
  <si>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</si>
  <si>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</si>
  <si>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</si>
  <si>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</si>
  <si>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</si>
  <si>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</si>
  <si>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</si>
  <si>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</si>
  <si>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</si>
  <si>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</si>
  <si>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</si>
  <si>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</si>
  <si>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</si>
  <si>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</si>
  <si>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</si>
  <si>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</si>
  <si>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</si>
  <si>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</si>
  <si>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</si>
  <si>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</si>
  <si>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</si>
  <si>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</si>
  <si>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</si>
  <si>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</si>
  <si>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</si>
  <si>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</si>
  <si>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</si>
  <si>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</si>
  <si>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</si>
  <si>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</si>
  <si>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</si>
  <si>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</si>
  <si>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</si>
  <si>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</si>
  <si>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</si>
  <si>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</si>
  <si>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</si>
  <si>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</si>
  <si>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</si>
  <si>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</si>
  <si>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</si>
  <si>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</si>
  <si>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</si>
  <si>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</si>
  <si>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</si>
  <si>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</si>
  <si>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</si>
  <si>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</si>
  <si>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</si>
  <si>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</si>
  <si>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</si>
  <si>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</si>
  <si>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</si>
  <si>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</si>
  <si>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</si>
  <si>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</si>
  <si>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</si>
  <si>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</si>
  <si>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</si>
  <si>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</si>
  <si>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</si>
  <si>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</si>
  <si>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</si>
  <si>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</si>
  <si>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</si>
  <si>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</si>
  <si>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</si>
  <si>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</si>
  <si>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</si>
  <si>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</si>
  <si>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</si>
  <si>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</si>
  <si>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</si>
  <si>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</si>
  <si>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</si>
  <si>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</si>
  <si>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</si>
  <si>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</si>
  <si>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</si>
  <si>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</si>
  <si>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</si>
  <si>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</si>
  <si>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</si>
  <si>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</si>
  <si>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</si>
  <si>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</si>
  <si>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</si>
  <si>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</si>
  <si>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</si>
  <si>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</si>
  <si>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</si>
  <si>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</si>
  <si>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</si>
  <si>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</si>
  <si>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</si>
  <si>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</si>
  <si>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</si>
  <si>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</si>
  <si>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</si>
  <si>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</si>
  <si>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</si>
  <si>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</si>
  <si>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</si>
  <si>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</si>
  <si>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</si>
  <si>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</si>
  <si>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</si>
  <si>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</si>
  <si>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</si>
  <si>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</si>
  <si>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</si>
  <si>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</si>
  <si>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</si>
  <si>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</si>
  <si>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</si>
  <si>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</si>
  <si>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</si>
  <si>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</si>
  <si>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</si>
  <si>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</si>
  <si>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</si>
  <si>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</si>
  <si>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</si>
  <si>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</si>
  <si>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</si>
  <si>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</si>
  <si>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</si>
  <si>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</si>
  <si>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</si>
  <si>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</si>
  <si>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</si>
  <si>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</si>
  <si>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</si>
  <si>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</si>
  <si>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</si>
  <si>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</si>
  <si>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</si>
  <si>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</si>
  <si>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</si>
  <si>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</si>
  <si>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</si>
  <si>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</si>
  <si>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</si>
  <si>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</si>
  <si>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</si>
  <si>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</si>
  <si>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</si>
  <si>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</si>
  <si>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</si>
  <si>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</si>
  <si>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</si>
  <si>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</si>
  <si>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</si>
  <si>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</si>
  <si>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</si>
  <si>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</si>
  <si>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</si>
  <si>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</si>
  <si>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</si>
  <si>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</si>
  <si>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</si>
  <si>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</si>
  <si>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</si>
  <si>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</si>
  <si>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</si>
  <si>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</si>
  <si>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</si>
  <si>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</si>
  <si>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</si>
  <si>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</si>
  <si>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</si>
  <si>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</si>
  <si>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</si>
  <si>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</si>
  <si>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</si>
  <si>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</si>
  <si>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</si>
  <si>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</si>
  <si>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</si>
  <si>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</si>
  <si>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</si>
  <si>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</si>
  <si>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</si>
  <si>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</si>
  <si>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</si>
  <si>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</si>
  <si>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</si>
  <si>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</si>
  <si>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</si>
  <si>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</si>
  <si>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</si>
  <si>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</si>
  <si>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</si>
  <si>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</si>
  <si>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</si>
  <si>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</si>
  <si>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</si>
  <si>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</si>
  <si>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</si>
  <si>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</si>
  <si>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</si>
  <si>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</si>
  <si>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</si>
  <si>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</si>
  <si>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</si>
  <si>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</si>
  <si>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</si>
  <si>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</si>
  <si>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</si>
  <si>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</si>
  <si>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</si>
  <si>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</si>
  <si>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</si>
  <si>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</si>
  <si>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</si>
  <si>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</si>
  <si>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</si>
  <si>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</si>
  <si>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</si>
  <si>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</si>
  <si>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</si>
  <si>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</si>
  <si>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</si>
  <si>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</si>
  <si>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</si>
  <si>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</si>
  <si>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</si>
  <si>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</si>
  <si>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</si>
  <si>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</si>
  <si>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</si>
  <si>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</si>
  <si>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</si>
  <si>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</si>
  <si>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</si>
  <si>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</si>
  <si>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</si>
  <si>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</si>
  <si>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</si>
  <si>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</si>
  <si>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</si>
  <si>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</si>
  <si>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</si>
  <si>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</si>
  <si>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</si>
  <si>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</si>
  <si>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</si>
  <si>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</si>
  <si>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</si>
  <si>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</si>
  <si>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</si>
  <si>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</si>
  <si>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</si>
  <si>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</si>
  <si>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</si>
  <si>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</si>
  <si>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</si>
  <si>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</si>
  <si>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</si>
  <si>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</si>
  <si>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</si>
  <si>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</si>
  <si>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</si>
  <si>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</si>
  <si>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</si>
  <si>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</si>
  <si>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</si>
  <si>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</si>
  <si>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</si>
  <si>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</si>
  <si>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</si>
  <si>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</si>
  <si>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</si>
  <si>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</si>
  <si>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</si>
  <si>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</si>
  <si>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</si>
  <si>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</si>
  <si>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</si>
  <si>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</si>
  <si>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</si>
  <si>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</si>
  <si>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</si>
  <si>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</si>
  <si>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</si>
  <si>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</si>
  <si>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</si>
  <si>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</si>
  <si>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</si>
  <si>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</si>
  <si>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</si>
  <si>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</si>
  <si>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</si>
  <si>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</si>
  <si>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</si>
  <si>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</si>
  <si>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</si>
  <si>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</si>
  <si>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</si>
  <si>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</si>
  <si>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</si>
  <si>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</si>
  <si>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</si>
  <si>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</si>
  <si>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</si>
  <si>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</si>
  <si>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</si>
  <si>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</si>
  <si>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</si>
  <si>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</si>
  <si>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</si>
  <si>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</si>
  <si>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</si>
  <si>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</si>
  <si>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</si>
  <si>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</si>
  <si>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</si>
  <si>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</si>
  <si>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</si>
  <si>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</si>
  <si>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</si>
  <si>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</si>
  <si>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</si>
  <si>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</si>
  <si>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</si>
  <si>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</si>
  <si>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</si>
  <si>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</si>
  <si>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</si>
  <si>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</si>
  <si>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</si>
  <si>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</si>
  <si>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</si>
  <si>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</si>
  <si>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</si>
  <si>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</si>
  <si>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</si>
  <si>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</si>
  <si>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</si>
  <si>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</si>
  <si>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</si>
  <si>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</si>
  <si>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</si>
  <si>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</si>
  <si>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</si>
  <si>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</si>
  <si>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</si>
  <si>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</si>
  <si>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</si>
  <si>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</si>
  <si>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</si>
  <si>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</si>
  <si>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</si>
  <si>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</si>
  <si>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</si>
  <si>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</si>
  <si>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</si>
  <si>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</si>
  <si>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</si>
  <si>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</si>
  <si>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</si>
  <si>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</si>
  <si>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</si>
  <si>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</si>
  <si>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</si>
  <si>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</si>
  <si>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</si>
  <si>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</si>
  <si>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</si>
  <si>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</si>
  <si>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</si>
  <si>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</si>
  <si>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</si>
  <si>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</si>
  <si>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</si>
  <si>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</si>
  <si>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</si>
  <si>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</si>
  <si>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</si>
  <si>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</si>
  <si>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</si>
  <si>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</si>
  <si>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</si>
  <si>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</si>
  <si>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</si>
  <si>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</si>
  <si>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</si>
  <si>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</si>
  <si>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</si>
  <si>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</si>
  <si>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</si>
  <si>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</si>
  <si>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</si>
  <si>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</si>
  <si>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</si>
  <si>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</si>
  <si>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</si>
  <si>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</si>
  <si>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</si>
  <si>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</si>
  <si>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</si>
  <si>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</si>
  <si>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</si>
  <si>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</si>
  <si>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</si>
  <si>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</si>
  <si>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</si>
  <si>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</si>
  <si>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</si>
  <si>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</si>
  <si>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</si>
  <si>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</si>
  <si>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</si>
  <si>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</si>
  <si>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</si>
  <si>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</si>
  <si>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</si>
  <si>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</si>
  <si>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</si>
  <si>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</si>
  <si>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</si>
  <si>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</si>
  <si>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</si>
  <si>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</si>
  <si>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</si>
  <si>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</si>
  <si>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</si>
  <si>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</si>
  <si>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</si>
  <si>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</si>
  <si>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</si>
  <si>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</si>
  <si>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</si>
  <si>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</si>
  <si>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</si>
  <si>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</si>
  <si>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</si>
  <si>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</si>
  <si>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</si>
  <si>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</si>
  <si>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</si>
  <si>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</si>
  <si>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</si>
  <si>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</si>
  <si>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</si>
  <si>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</si>
  <si>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</si>
  <si>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</si>
  <si>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</si>
  <si>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</si>
  <si>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</si>
  <si>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</si>
  <si>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</si>
  <si>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</si>
  <si>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</si>
  <si>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</si>
  <si>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</si>
  <si>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</si>
  <si>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</si>
  <si>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</si>
  <si>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</si>
  <si>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</si>
  <si>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</si>
  <si>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</si>
  <si>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</si>
  <si>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</si>
  <si>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</si>
  <si>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</si>
  <si>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</si>
  <si>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</si>
  <si>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</si>
  <si>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</si>
  <si>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</si>
  <si>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</si>
  <si>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</si>
  <si>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</si>
  <si>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</si>
  <si>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</si>
  <si>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</si>
  <si>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</si>
  <si>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</si>
  <si>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</si>
  <si>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</si>
  <si>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</si>
  <si>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</si>
  <si>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</si>
  <si>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</si>
  <si>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</si>
  <si>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</si>
  <si>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</si>
  <si>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</si>
  <si>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</si>
  <si>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</si>
  <si>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</si>
  <si>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</si>
  <si>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</si>
  <si>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</si>
  <si>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</si>
  <si>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</si>
  <si>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</si>
  <si>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</si>
  <si>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</si>
  <si>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</si>
  <si>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</si>
  <si>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</si>
  <si>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</si>
  <si>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</si>
  <si>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</si>
  <si>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</si>
  <si>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</si>
  <si>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</si>
  <si>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</si>
  <si>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</si>
  <si>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</si>
  <si>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</si>
  <si>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</si>
  <si>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</si>
  <si>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</si>
  <si>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</si>
  <si>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</si>
  <si>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</si>
  <si>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</si>
  <si>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</si>
  <si>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</si>
  <si>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</si>
  <si>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</si>
  <si>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</si>
  <si>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</si>
  <si>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</si>
  <si>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</si>
  <si>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</si>
  <si>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</si>
  <si>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</si>
  <si>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</si>
  <si>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</si>
  <si>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</si>
  <si>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</si>
  <si>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</si>
  <si>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</si>
  <si>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</si>
  <si>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</si>
  <si>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</si>
  <si>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</si>
  <si>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</si>
  <si>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</si>
  <si>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</si>
  <si>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</si>
  <si>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</si>
  <si>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</si>
  <si>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</si>
  <si>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</si>
  <si>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</si>
  <si>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</si>
  <si>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</si>
  <si>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</si>
  <si>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</si>
  <si>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</si>
  <si>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</si>
  <si>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</si>
  <si>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</si>
  <si>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</si>
  <si>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</si>
  <si>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</si>
  <si>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</si>
  <si>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</si>
  <si>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</si>
  <si>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</si>
  <si>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</si>
  <si>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</si>
  <si>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</si>
  <si>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</si>
  <si>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</si>
  <si>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</si>
  <si>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</si>
  <si>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</si>
  <si>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</si>
  <si>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</si>
  <si>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</si>
  <si>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</si>
  <si>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</si>
  <si>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</si>
  <si>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</si>
  <si>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</si>
  <si>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</si>
  <si>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</si>
  <si>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</si>
  <si>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</si>
  <si>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</si>
  <si>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</si>
  <si>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</si>
  <si>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</si>
  <si>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</si>
  <si>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</si>
  <si>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</si>
  <si>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</si>
  <si>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</si>
  <si>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</si>
  <si>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</si>
  <si>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</si>
  <si>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</si>
  <si>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</si>
  <si>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</si>
  <si>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</si>
  <si>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</si>
  <si>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</si>
  <si>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</si>
  <si>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</si>
  <si>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</si>
  <si>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</si>
  <si>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</si>
  <si>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</si>
  <si>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</si>
  <si>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</si>
  <si>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</si>
  <si>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</si>
  <si>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</si>
  <si>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</si>
  <si>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</si>
  <si>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</si>
  <si>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</si>
  <si>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</si>
  <si>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</si>
  <si>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</si>
  <si>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</si>
  <si>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</si>
  <si>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</si>
  <si>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</si>
  <si>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</si>
  <si>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</si>
  <si>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</si>
  <si>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</si>
  <si>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</si>
  <si>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</si>
  <si>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</si>
  <si>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</si>
  <si>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</si>
  <si>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</si>
  <si>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</si>
  <si>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</si>
  <si>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</si>
  <si>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</si>
  <si>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</si>
  <si>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</si>
  <si>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</si>
  <si>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</si>
  <si>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</si>
  <si>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</si>
  <si>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</si>
  <si>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</si>
  <si>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</si>
  <si>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</si>
  <si>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</si>
  <si>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</si>
  <si>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</si>
  <si>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</si>
  <si>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</si>
  <si>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</si>
  <si>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</si>
  <si>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</si>
  <si>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</si>
  <si>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</si>
  <si>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</si>
  <si>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</si>
  <si>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</si>
  <si>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</si>
  <si>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</si>
  <si>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</si>
  <si>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</si>
  <si>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</si>
  <si>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</si>
  <si>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</si>
  <si>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</si>
  <si>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</si>
  <si>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</si>
  <si>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</si>
  <si>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</si>
  <si>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</si>
  <si>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</si>
  <si>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</si>
  <si>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</si>
  <si>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</si>
  <si>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</si>
  <si>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</si>
  <si>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</si>
  <si>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</si>
  <si>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</si>
  <si>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</si>
  <si>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</si>
  <si>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</si>
  <si>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</si>
  <si>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</si>
  <si>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</si>
  <si>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</si>
  <si>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</si>
  <si>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</si>
  <si>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</si>
  <si>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</si>
  <si>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</si>
  <si>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</si>
  <si>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</si>
  <si>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</si>
  <si>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</si>
  <si>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</si>
  <si>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</si>
  <si>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</si>
  <si>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</si>
  <si>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</si>
  <si>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</si>
  <si>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</si>
  <si>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</si>
  <si>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</si>
  <si>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</si>
  <si>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</si>
  <si>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</si>
  <si>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</si>
  <si>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</si>
  <si>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</si>
  <si>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</si>
  <si>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</si>
  <si>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</si>
  <si>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</si>
  <si>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</si>
  <si>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</si>
  <si>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</si>
  <si>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</si>
  <si>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</si>
  <si>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</si>
  <si>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</si>
  <si>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</si>
  <si>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</si>
  <si>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</si>
  <si>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</si>
  <si>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</si>
  <si>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</si>
  <si>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</si>
  <si>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</si>
  <si>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</si>
  <si>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</si>
  <si>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</si>
  <si>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</si>
  <si>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</si>
  <si>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</si>
  <si>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</si>
  <si>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</si>
  <si>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</si>
  <si>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</si>
  <si>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</si>
  <si>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</si>
  <si>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</si>
  <si>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</si>
  <si>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</si>
  <si>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</si>
  <si>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</si>
  <si>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</si>
  <si>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</si>
  <si>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</si>
  <si>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</si>
  <si>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</si>
  <si>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</si>
  <si>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</si>
  <si>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</si>
  <si>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</si>
  <si>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</si>
  <si>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</si>
  <si>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</si>
  <si>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</si>
  <si>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</si>
  <si>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</si>
  <si>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</si>
  <si>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</si>
  <si>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</si>
  <si>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</si>
  <si>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</si>
  <si>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</si>
  <si>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</si>
  <si>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</si>
  <si>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</si>
  <si>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</si>
  <si>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</si>
  <si>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</si>
  <si>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</si>
  <si>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</si>
  <si>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</si>
  <si>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</si>
  <si>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</si>
  <si>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</si>
  <si>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</si>
  <si>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</si>
  <si>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</si>
  <si>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</si>
  <si>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</si>
  <si>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</si>
  <si>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</si>
  <si>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</si>
  <si>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</si>
  <si>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</si>
  <si>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</si>
  <si>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</si>
  <si>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</si>
  <si>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</si>
  <si>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</si>
  <si>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</si>
  <si>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</si>
  <si>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</si>
  <si>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</si>
  <si>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</si>
  <si>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</si>
  <si>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</si>
  <si>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</si>
  <si>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</si>
  <si>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</si>
  <si>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</si>
  <si>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</si>
  <si>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</si>
  <si>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</si>
  <si>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</si>
  <si>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</si>
  <si>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</si>
  <si>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</si>
  <si>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</si>
  <si>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</si>
  <si>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</si>
  <si>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</si>
  <si>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</si>
  <si>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</si>
  <si>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</si>
  <si>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</si>
  <si>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</si>
  <si>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</si>
  <si>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</si>
  <si>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</si>
  <si>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</si>
  <si>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</si>
  <si>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</si>
  <si>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</si>
  <si>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</si>
  <si>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</si>
  <si>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</si>
  <si>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</si>
  <si>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</si>
  <si>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</si>
  <si>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</si>
  <si>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</si>
  <si>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</si>
  <si>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</si>
  <si>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</si>
  <si>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</si>
  <si>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</si>
  <si>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</si>
  <si>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</si>
  <si>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</si>
  <si>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</si>
  <si>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</si>
  <si>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</si>
  <si>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</si>
  <si>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</si>
  <si>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</si>
  <si>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</si>
  <si>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</si>
  <si>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</si>
  <si>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</si>
  <si>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</si>
  <si>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</si>
  <si>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</si>
  <si>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</si>
  <si>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</si>
  <si>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</si>
  <si>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</si>
  <si>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</si>
  <si>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</si>
  <si>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</si>
  <si>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</si>
  <si>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</si>
  <si>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</si>
  <si>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</si>
  <si>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</si>
  <si>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</si>
  <si>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</si>
  <si>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</si>
  <si>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</si>
  <si>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</si>
  <si>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</si>
  <si>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</si>
  <si>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</si>
  <si>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</si>
  <si>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</si>
  <si>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</si>
  <si>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</si>
  <si>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</si>
  <si>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</si>
  <si>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</si>
  <si>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</si>
  <si>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</si>
  <si>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</si>
  <si>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</si>
  <si>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</si>
  <si>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</si>
  <si>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</si>
  <si>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</si>
  <si>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</si>
  <si>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</si>
  <si>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</si>
  <si>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</si>
  <si>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</si>
  <si>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</si>
  <si>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</si>
  <si>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</si>
  <si>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</si>
  <si>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</si>
  <si>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</si>
  <si>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</si>
  <si>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</si>
  <si>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</si>
  <si>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</si>
  <si>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</si>
  <si>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</si>
  <si>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</si>
  <si>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</si>
  <si>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</si>
  <si>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</si>
  <si>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</si>
  <si>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</si>
  <si>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</si>
  <si>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</si>
  <si>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</si>
  <si>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</si>
  <si>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</si>
  <si>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</si>
  <si>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</si>
  <si>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</si>
  <si>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</si>
  <si>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</si>
  <si>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</si>
  <si>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</si>
  <si>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</si>
  <si>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</si>
  <si>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</si>
  <si>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</si>
  <si>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</si>
  <si>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</si>
  <si>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</si>
  <si>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</si>
  <si>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</si>
  <si>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</si>
  <si>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</si>
  <si>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</si>
  <si>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</si>
  <si>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</si>
  <si>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</si>
  <si>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</si>
  <si>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</si>
  <si>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</si>
  <si>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</si>
  <si>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</si>
  <si>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</si>
  <si>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</si>
  <si>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</si>
  <si>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</si>
  <si>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</si>
  <si>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</si>
  <si>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</si>
  <si>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</si>
  <si>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</si>
  <si>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</si>
  <si>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</si>
  <si>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</si>
  <si>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</si>
  <si>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</si>
  <si>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</si>
  <si>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</si>
  <si>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</si>
  <si>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</si>
  <si>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</si>
  <si>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</si>
  <si>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</si>
  <si>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</si>
  <si>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</si>
  <si>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</si>
  <si>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</si>
  <si>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</si>
  <si>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</si>
  <si>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</si>
  <si>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</si>
  <si>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</si>
  <si>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</si>
  <si>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</si>
  <si>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</si>
  <si>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</si>
  <si>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</si>
  <si>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</si>
  <si>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</si>
  <si>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</si>
  <si>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</si>
  <si>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</si>
  <si>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</si>
  <si>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</si>
  <si>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</si>
  <si>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</si>
  <si>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</si>
  <si>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</si>
  <si>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</si>
  <si>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</si>
  <si>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</si>
  <si>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</si>
  <si>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</si>
  <si>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</si>
  <si>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</si>
  <si>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</si>
  <si>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</si>
  <si>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</si>
  <si>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</si>
  <si>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</si>
  <si>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</si>
  <si>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</si>
  <si>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</si>
  <si>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</si>
  <si>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</si>
  <si>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</si>
  <si>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</si>
  <si>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</si>
  <si>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</si>
  <si>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</si>
  <si>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</si>
  <si>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</si>
  <si>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</si>
  <si>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</si>
  <si>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</si>
  <si>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</si>
  <si>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</si>
  <si>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</si>
  <si>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</si>
  <si>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</si>
  <si>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</si>
  <si>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</si>
  <si>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</si>
  <si>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</si>
  <si>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</si>
  <si>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</si>
  <si>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</si>
  <si>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</si>
  <si>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</si>
  <si>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</si>
  <si>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</si>
  <si>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</si>
  <si>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</si>
  <si>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</si>
  <si>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</si>
  <si>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</si>
  <si>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</si>
  <si>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</si>
  <si>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</si>
  <si>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</si>
  <si>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</si>
  <si>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</si>
  <si>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</si>
  <si>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</si>
  <si>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</si>
  <si>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</si>
  <si>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</si>
  <si>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</si>
  <si>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</si>
  <si>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</si>
  <si>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</si>
  <si>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</si>
  <si>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</si>
  <si>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</si>
  <si>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</si>
  <si>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</si>
  <si>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</si>
  <si>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</si>
  <si>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</si>
  <si>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</si>
  <si>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</si>
  <si>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</si>
  <si>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</si>
  <si>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</si>
  <si>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</si>
  <si>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</si>
  <si>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</si>
  <si>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</si>
  <si>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</si>
  <si>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</si>
  <si>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</si>
  <si>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</si>
  <si>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</si>
  <si>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</si>
  <si>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</si>
  <si>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</si>
  <si>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</si>
  <si>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</si>
  <si>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</si>
  <si>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</si>
  <si>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</si>
  <si>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</si>
  <si>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</si>
  <si>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</si>
  <si>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</si>
  <si>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</si>
  <si>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</si>
  <si>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</si>
  <si>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</si>
  <si>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</si>
  <si>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</si>
  <si>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</si>
  <si>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</si>
  <si>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</si>
  <si>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</si>
  <si>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</si>
  <si>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</si>
  <si>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</si>
  <si>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</si>
  <si>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</si>
  <si>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</si>
  <si>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</si>
  <si>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</si>
  <si>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</si>
  <si>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</si>
  <si>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</si>
  <si>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</si>
  <si>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</si>
  <si>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</si>
  <si>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</si>
  <si>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</si>
  <si>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</si>
  <si>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</si>
  <si>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</si>
  <si>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</si>
  <si>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</si>
  <si>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</si>
  <si>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</si>
  <si>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</si>
  <si>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</si>
  <si>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</si>
  <si>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</si>
  <si>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</si>
  <si>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</si>
  <si>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</si>
  <si>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</si>
  <si>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</si>
  <si>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</si>
  <si>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</si>
  <si>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</si>
  <si>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</si>
  <si>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</si>
  <si>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</si>
  <si>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</si>
  <si>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</si>
  <si>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</si>
  <si>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</si>
  <si>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</si>
  <si>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</si>
  <si>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</si>
  <si>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</si>
  <si>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</si>
  <si>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</si>
  <si>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</si>
  <si>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</si>
  <si>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</si>
  <si>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</si>
  <si>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</si>
  <si>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</si>
  <si>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</si>
  <si>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</si>
  <si>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</si>
  <si>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</si>
  <si>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</si>
  <si>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</si>
  <si>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</si>
  <si>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</si>
  <si>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</si>
  <si>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</si>
  <si>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</si>
  <si>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</si>
  <si>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</si>
  <si>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</si>
  <si>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</si>
  <si>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</si>
  <si>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</si>
  <si>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</si>
  <si>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</si>
  <si>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</si>
  <si>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</si>
  <si>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</si>
  <si>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</si>
  <si>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</si>
  <si>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</si>
  <si>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</si>
  <si>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</si>
  <si>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</si>
  <si>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</si>
  <si>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</si>
  <si>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</si>
  <si>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</si>
  <si>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</si>
  <si>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</si>
  <si>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</si>
  <si>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</si>
  <si>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</si>
  <si>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</si>
  <si>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</si>
  <si>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</si>
  <si>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</si>
  <si>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</si>
  <si>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</si>
  <si>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</si>
  <si>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</si>
  <si>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</si>
  <si>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</si>
  <si>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</si>
  <si>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</si>
  <si>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</si>
  <si>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</si>
  <si>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</si>
  <si>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</si>
  <si>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</si>
  <si>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</si>
  <si>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</si>
  <si>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</si>
  <si>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</si>
  <si>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</si>
  <si>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</si>
  <si>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</si>
  <si>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</si>
  <si>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</si>
  <si>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</si>
  <si>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</si>
  <si>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</si>
  <si>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</si>
  <si>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</si>
  <si>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</si>
  <si>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</si>
  <si>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</si>
  <si>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</si>
  <si>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</si>
  <si>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</si>
  <si>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</si>
  <si>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</si>
  <si>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</si>
  <si>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</si>
  <si>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</si>
  <si>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</si>
  <si>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</si>
  <si>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</si>
  <si>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</si>
  <si>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</si>
  <si>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</si>
  <si>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</si>
  <si>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</si>
  <si>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</si>
  <si>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</si>
  <si>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</si>
  <si>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</si>
  <si>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</si>
  <si>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</si>
  <si>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</si>
  <si>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</si>
  <si>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</si>
  <si>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</si>
  <si>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</si>
  <si>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</si>
  <si>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</si>
  <si>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</si>
  <si>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</si>
  <si>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</si>
  <si>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</si>
  <si>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</si>
  <si>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</si>
  <si>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</si>
  <si>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</si>
  <si>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</si>
  <si>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</si>
  <si>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</si>
  <si>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</si>
  <si>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</si>
  <si>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</si>
  <si>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</si>
  <si>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</si>
  <si>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</si>
  <si>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</si>
  <si>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</si>
  <si>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</si>
  <si>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</si>
  <si>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</si>
  <si>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</si>
  <si>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</si>
  <si>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</si>
  <si>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</si>
  <si>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</si>
  <si>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</si>
  <si>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</si>
  <si>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</si>
  <si>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</si>
  <si>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</si>
  <si>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</si>
  <si>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</si>
  <si>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</si>
  <si>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</si>
  <si>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</si>
  <si>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</si>
  <si>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</si>
  <si>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</si>
  <si>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</si>
  <si>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</si>
  <si>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</si>
  <si>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</si>
  <si>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</si>
  <si>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</si>
  <si>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</si>
  <si>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</si>
  <si>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</si>
  <si>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</si>
  <si>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</si>
  <si>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</si>
  <si>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</si>
  <si>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</si>
  <si>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</si>
  <si>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</si>
  <si>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</si>
  <si>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</si>
  <si>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</si>
  <si>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</si>
  <si>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</si>
  <si>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</si>
  <si>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</si>
  <si>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</si>
  <si>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</si>
  <si>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</si>
  <si>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</si>
  <si>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</si>
  <si>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</si>
  <si>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</si>
  <si>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</si>
  <si>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</si>
  <si>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</si>
  <si>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</si>
  <si>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</si>
  <si>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</si>
  <si>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</si>
  <si>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</si>
  <si>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</si>
  <si>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</si>
  <si>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</si>
  <si>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</si>
  <si>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</si>
  <si>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</si>
  <si>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</si>
  <si>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</si>
  <si>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</si>
  <si>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</si>
  <si>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</si>
  <si>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</si>
  <si>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</si>
  <si>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</si>
  <si>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</si>
  <si>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</si>
  <si>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</si>
  <si>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</si>
  <si>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</si>
  <si>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</si>
  <si>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</si>
  <si>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</si>
  <si>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</si>
  <si>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</si>
  <si>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</si>
  <si>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</si>
  <si>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</si>
  <si>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</si>
  <si>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</si>
  <si>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</si>
  <si>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</si>
  <si>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</si>
  <si>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</si>
  <si>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</si>
  <si>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</si>
  <si>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</si>
  <si>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</si>
  <si>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</si>
  <si>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</si>
  <si>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</si>
  <si>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</si>
  <si>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</si>
  <si>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</si>
  <si>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</si>
  <si>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</si>
  <si>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</si>
  <si>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</si>
  <si>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</si>
  <si>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</si>
  <si>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</si>
  <si>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</si>
  <si>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</si>
  <si>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</si>
  <si>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</si>
  <si>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</si>
  <si>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</si>
  <si>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</si>
  <si>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</si>
  <si>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</si>
  <si>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</si>
  <si>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</si>
  <si>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</si>
  <si>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</si>
  <si>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</si>
  <si>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</si>
  <si>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</si>
  <si>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</si>
  <si>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</si>
  <si>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</si>
  <si>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</si>
  <si>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</si>
  <si>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</si>
  <si>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</si>
  <si>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</si>
  <si>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</si>
  <si>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</si>
  <si>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</si>
  <si>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</si>
  <si>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</si>
  <si>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</si>
  <si>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</si>
  <si>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</si>
  <si>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</si>
  <si>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</si>
  <si>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</si>
  <si>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</si>
  <si>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</si>
  <si>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</si>
  <si>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</si>
  <si>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</si>
  <si>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</si>
  <si>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</si>
  <si>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</si>
  <si>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</si>
  <si>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</si>
  <si>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</si>
  <si>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</si>
  <si>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</si>
  <si>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</si>
  <si>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</si>
  <si>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</si>
  <si>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</si>
  <si>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</si>
  <si>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</si>
  <si>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</si>
  <si>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</si>
  <si>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</si>
  <si>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</si>
  <si>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</si>
  <si>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</si>
  <si>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</si>
  <si>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</si>
  <si>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</si>
  <si>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</si>
  <si>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</si>
  <si>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</si>
  <si>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</si>
  <si>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</si>
  <si>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</si>
  <si>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</si>
  <si>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</si>
  <si>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</si>
  <si>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</si>
  <si>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</si>
  <si>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</si>
  <si>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</si>
  <si>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</si>
  <si>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</si>
  <si>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</si>
  <si>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</si>
  <si>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</si>
  <si>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</si>
  <si>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</si>
  <si>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</si>
  <si>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</si>
  <si>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</si>
  <si>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</si>
  <si>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</si>
  <si>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</si>
  <si>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</si>
  <si>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</si>
  <si>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</si>
  <si>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</si>
  <si>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</si>
  <si>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</si>
  <si>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</si>
  <si>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</si>
  <si>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</si>
  <si>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</si>
  <si>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</si>
  <si>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</si>
  <si>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</si>
  <si>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</si>
  <si>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</si>
  <si>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</si>
  <si>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</si>
  <si>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</si>
  <si>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</si>
  <si>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</si>
  <si>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</si>
  <si>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</si>
  <si>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</si>
  <si>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</si>
  <si>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</si>
  <si>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</si>
  <si>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</si>
  <si>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</si>
  <si>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</si>
  <si>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</si>
  <si>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</si>
  <si>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</si>
  <si>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</si>
  <si>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</si>
  <si>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</si>
  <si>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</si>
  <si>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</si>
  <si>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</si>
  <si>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</si>
  <si>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</si>
  <si>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</si>
  <si>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</si>
  <si>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</si>
  <si>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</si>
  <si>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</si>
  <si>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</si>
  <si>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</si>
  <si>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</si>
  <si>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</si>
  <si>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</si>
  <si>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</si>
  <si>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</si>
  <si>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</si>
  <si>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</si>
  <si>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</si>
  <si>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</si>
  <si>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</si>
  <si>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</si>
  <si>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</si>
  <si>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</si>
  <si>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</si>
  <si>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</si>
  <si>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</si>
  <si>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</si>
  <si>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</si>
  <si>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</si>
  <si>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</si>
  <si>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</si>
  <si>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</si>
  <si>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</si>
  <si>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</si>
  <si>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</si>
  <si>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</si>
  <si>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</si>
  <si>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</si>
  <si>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</si>
  <si>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</si>
  <si>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</si>
  <si>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</si>
  <si>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</si>
  <si>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</si>
  <si>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</si>
  <si>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</si>
  <si>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</si>
  <si>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</si>
  <si>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</si>
  <si>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</si>
  <si>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</si>
  <si>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</si>
  <si>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</si>
  <si>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</si>
  <si>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</si>
  <si>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</si>
  <si>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</si>
  <si>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</si>
  <si>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</si>
  <si>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</si>
  <si>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</si>
  <si>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</si>
  <si>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</si>
  <si>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</si>
  <si>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</si>
  <si>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</si>
  <si>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</si>
  <si>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</si>
  <si>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</si>
  <si>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</si>
  <si>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</si>
  <si>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</si>
  <si>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</si>
  <si>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</si>
  <si>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</si>
  <si>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</si>
  <si>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</si>
  <si>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</si>
  <si>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</si>
  <si>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</si>
  <si>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</si>
  <si>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</si>
  <si>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</si>
  <si>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</si>
  <si>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</si>
  <si>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</si>
  <si>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</si>
  <si>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</si>
  <si>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</si>
  <si>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</si>
  <si>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</si>
  <si>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</si>
  <si>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</si>
  <si>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</si>
  <si>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</si>
  <si>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</si>
  <si>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</si>
  <si>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</si>
  <si>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</si>
  <si>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</si>
  <si>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</si>
  <si>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</si>
  <si>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</si>
  <si>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</si>
  <si>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</si>
  <si>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</si>
  <si>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</si>
  <si>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</si>
  <si>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</si>
  <si>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</si>
  <si>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</si>
  <si>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</si>
  <si>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</si>
  <si>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</si>
  <si>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</si>
  <si>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</si>
  <si>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</si>
  <si>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</si>
  <si>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</si>
  <si>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</si>
  <si>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</si>
  <si>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</si>
  <si>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</si>
  <si>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</si>
  <si>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</si>
  <si>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</si>
  <si>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</si>
  <si>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</si>
  <si>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</si>
  <si>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</si>
  <si>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</si>
  <si>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</si>
  <si>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</si>
  <si>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</si>
  <si>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</si>
  <si>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</si>
  <si>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</si>
  <si>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</si>
  <si>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</si>
  <si>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</si>
  <si>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</si>
  <si>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</si>
  <si>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</si>
  <si>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</si>
  <si>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</si>
  <si>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</si>
  <si>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</si>
  <si>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</si>
  <si>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</si>
  <si>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</si>
  <si>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</si>
  <si>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</si>
  <si>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</si>
  <si>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</si>
  <si>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</si>
  <si>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</si>
  <si>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</si>
  <si>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</si>
  <si>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</si>
  <si>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</si>
  <si>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</si>
  <si>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</si>
  <si>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</si>
  <si>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</si>
  <si>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</si>
  <si>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</si>
  <si>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</si>
  <si>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</si>
  <si>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</si>
  <si>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</si>
  <si>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</si>
  <si>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</si>
  <si>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</si>
  <si>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</si>
  <si>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</si>
  <si>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</si>
  <si>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</si>
  <si>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</si>
  <si>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</si>
  <si>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</si>
  <si>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</si>
  <si>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</si>
  <si>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</si>
  <si>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</si>
  <si>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</si>
  <si>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</si>
  <si>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</si>
  <si>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</si>
  <si>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</si>
  <si>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</si>
  <si>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</si>
  <si>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</si>
  <si>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</si>
  <si>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</si>
  <si>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</si>
  <si>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</si>
  <si>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</si>
  <si>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</si>
  <si>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</si>
  <si>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</si>
  <si>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</si>
  <si>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</si>
  <si>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</si>
  <si>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</si>
  <si>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</si>
  <si>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</si>
  <si>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</si>
  <si>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</si>
  <si>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</si>
  <si>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</si>
  <si>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</si>
  <si>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</si>
  <si>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</si>
  <si>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</si>
  <si>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</si>
  <si>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</si>
  <si>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</si>
  <si>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</si>
  <si>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</si>
  <si>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</si>
  <si>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</si>
  <si>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</si>
  <si>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</si>
  <si>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</si>
  <si>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</si>
  <si>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</si>
  <si>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</si>
  <si>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</si>
  <si>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</si>
  <si>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</si>
  <si>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</si>
  <si>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</si>
  <si>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</si>
  <si>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</si>
  <si>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</si>
  <si>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</si>
  <si>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</si>
  <si>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</si>
  <si>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</si>
  <si>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</si>
  <si>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</si>
  <si>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</si>
  <si>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</si>
  <si>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</si>
  <si>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</si>
  <si>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</si>
  <si>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</si>
  <si>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</si>
  <si>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</si>
  <si>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</si>
  <si>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</si>
  <si>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</si>
  <si>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</si>
  <si>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</si>
  <si>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</si>
  <si>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</si>
  <si>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</si>
  <si>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</si>
  <si>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</si>
  <si>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</si>
  <si>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</si>
  <si>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</si>
  <si>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</si>
  <si>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</si>
  <si>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</si>
  <si>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</si>
  <si>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</si>
  <si>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</si>
  <si>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</si>
  <si>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</si>
  <si>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</si>
  <si>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</si>
  <si>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</si>
  <si>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</si>
  <si>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</si>
  <si>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</si>
  <si>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</si>
  <si>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</si>
  <si>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</si>
  <si>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</si>
  <si>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</si>
  <si>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</si>
  <si>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</si>
  <si>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</si>
  <si>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</si>
  <si>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</si>
  <si>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</si>
  <si>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</si>
  <si>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</si>
  <si>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</si>
  <si>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</si>
  <si>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</si>
  <si>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</si>
  <si>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</si>
  <si>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</si>
  <si>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</si>
  <si>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</si>
  <si>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</si>
  <si>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</si>
  <si>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</si>
  <si>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</si>
  <si>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</si>
  <si>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</si>
  <si>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</si>
  <si>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</si>
  <si>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</si>
  <si>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</si>
  <si>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</si>
  <si>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</si>
  <si>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</si>
  <si>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</si>
  <si>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</si>
  <si>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</si>
  <si>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</si>
  <si>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</si>
  <si>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</si>
  <si>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</si>
  <si>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</si>
  <si>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</si>
  <si>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</si>
  <si>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</si>
  <si>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</si>
  <si>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</si>
  <si>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</si>
  <si>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</si>
  <si>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</si>
  <si>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</si>
  <si>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</si>
  <si>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</si>
  <si>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</si>
  <si>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</si>
  <si>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</si>
  <si>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</si>
  <si>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</si>
  <si>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</si>
  <si>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</si>
  <si>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</si>
  <si>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</si>
  <si>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</si>
  <si>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</si>
  <si>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</si>
  <si>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</si>
  <si>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</si>
  <si>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</si>
  <si>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</si>
  <si>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</si>
  <si>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</si>
  <si>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</si>
  <si>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</si>
  <si>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</si>
  <si>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</si>
  <si>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</si>
  <si>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</si>
  <si>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</si>
  <si>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</si>
  <si>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</si>
  <si>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</si>
  <si>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</si>
  <si>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</si>
  <si>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</si>
  <si>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</si>
  <si>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</si>
  <si>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</si>
  <si>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</si>
  <si>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</si>
  <si>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</si>
  <si>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</si>
  <si>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</si>
  <si>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</si>
  <si>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</si>
  <si>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</si>
  <si>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</si>
  <si>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</si>
  <si>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</si>
  <si>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</si>
  <si>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</si>
  <si>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</si>
  <si>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</si>
  <si>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</si>
  <si>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</si>
  <si>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</si>
  <si>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</si>
  <si>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</si>
  <si>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</si>
  <si>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</si>
  <si>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</si>
  <si>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</si>
  <si>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</si>
  <si>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</si>
  <si>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</si>
  <si>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</si>
  <si>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</si>
  <si>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</si>
  <si>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</si>
  <si>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</si>
  <si>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</si>
  <si>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</si>
  <si>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</si>
  <si>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</si>
  <si>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</si>
  <si>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</si>
  <si>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</si>
  <si>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</si>
  <si>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</si>
  <si>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</si>
  <si>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</si>
  <si>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</si>
  <si>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</si>
  <si>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</si>
  <si>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</si>
  <si>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</si>
  <si>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</si>
  <si>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</si>
  <si>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</si>
  <si>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</si>
  <si>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</si>
  <si>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</si>
  <si>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</si>
  <si>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</si>
  <si>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</si>
  <si>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</si>
  <si>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</si>
  <si>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</si>
  <si>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</si>
  <si>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</si>
  <si>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</si>
  <si>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</si>
  <si>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</si>
  <si>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</si>
  <si>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</si>
  <si>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</si>
  <si>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</si>
  <si>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</si>
  <si>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</si>
  <si>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</si>
  <si>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</si>
  <si>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</si>
  <si>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</si>
  <si>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</si>
  <si>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</si>
  <si>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</si>
  <si>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</si>
  <si>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</si>
  <si>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</si>
  <si>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</si>
  <si>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</si>
  <si>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</si>
  <si>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</si>
  <si>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</si>
  <si>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</si>
  <si>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</si>
  <si>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</si>
  <si>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</si>
  <si>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</si>
  <si>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</si>
  <si>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</si>
  <si>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</si>
  <si>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</si>
  <si>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</si>
  <si>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</si>
  <si>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</si>
  <si>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</si>
  <si>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</si>
  <si>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</si>
  <si>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</si>
  <si>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</si>
  <si>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</si>
  <si>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</si>
  <si>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</si>
  <si>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</si>
  <si>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</si>
  <si>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</si>
  <si>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</si>
  <si>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</si>
  <si>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</si>
  <si>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</si>
  <si>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</si>
  <si>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</si>
  <si>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</si>
  <si>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</si>
  <si>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</si>
  <si>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</si>
  <si>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</si>
  <si>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</si>
  <si>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</si>
  <si>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</si>
  <si>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</si>
  <si>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</si>
  <si>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</si>
  <si>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</si>
  <si>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</si>
  <si>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</si>
  <si>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</si>
  <si>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</si>
  <si>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</si>
  <si>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</si>
  <si>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</si>
  <si>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</si>
  <si>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</si>
  <si>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</si>
  <si>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</si>
  <si>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</si>
  <si>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</si>
  <si>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</si>
  <si>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</si>
  <si>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</si>
  <si>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</si>
  <si>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</si>
  <si>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</si>
  <si>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</si>
  <si>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</si>
  <si>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</si>
  <si>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</si>
  <si>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</si>
  <si>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</si>
  <si>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</si>
  <si>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</si>
  <si>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</si>
  <si>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</si>
  <si>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</si>
  <si>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</si>
  <si>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</si>
  <si>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</si>
  <si>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</si>
  <si>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</si>
  <si>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</si>
  <si>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</si>
  <si>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</si>
  <si>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</si>
  <si>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</si>
  <si>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</si>
  <si>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</si>
  <si>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</si>
  <si>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</si>
  <si>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</si>
  <si>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</si>
  <si>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</si>
  <si>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</si>
  <si>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</si>
  <si>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</si>
  <si>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</si>
  <si>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</si>
  <si>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</si>
  <si>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</si>
  <si>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</si>
  <si>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</si>
  <si>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</si>
  <si>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</si>
  <si>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</si>
  <si>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</si>
  <si>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</si>
  <si>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</si>
  <si>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</si>
  <si>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</si>
  <si>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</si>
  <si>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</si>
  <si>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</si>
  <si>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</si>
  <si>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</si>
  <si>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</si>
  <si>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</si>
  <si>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</si>
  <si>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</si>
  <si>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</si>
  <si>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</si>
  <si>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</si>
  <si>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</si>
  <si>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</si>
  <si>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</si>
  <si>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</si>
  <si>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</si>
  <si>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</si>
  <si>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</si>
  <si>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</si>
  <si>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</si>
  <si>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</si>
  <si>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</si>
  <si>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</si>
  <si>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</si>
  <si>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</si>
  <si>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</si>
  <si>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</si>
  <si>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</si>
  <si>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</si>
  <si>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</si>
  <si>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</si>
  <si>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</si>
  <si>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</si>
  <si>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</si>
  <si>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</si>
  <si>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</si>
  <si>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</si>
  <si>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</si>
  <si>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</si>
  <si>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</si>
  <si>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</si>
  <si>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</si>
  <si>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</si>
  <si>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</si>
  <si>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</si>
  <si>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</si>
  <si>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</si>
  <si>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</si>
  <si>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</si>
  <si>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</si>
  <si>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</si>
  <si>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</si>
  <si>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</si>
  <si>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</si>
  <si>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</si>
  <si>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</si>
  <si>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</si>
  <si>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</si>
  <si>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</si>
  <si>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</si>
  <si>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</si>
  <si>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</si>
  <si>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</si>
  <si>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</si>
  <si>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</si>
  <si>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</si>
  <si>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</si>
  <si>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</si>
  <si>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</si>
  <si>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</si>
  <si>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</si>
  <si>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</si>
  <si>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</si>
  <si>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</si>
  <si>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</si>
  <si>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</si>
  <si>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</si>
  <si>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</si>
  <si>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</si>
  <si>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</si>
  <si>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</si>
  <si>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</si>
  <si>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</si>
  <si>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</si>
  <si>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</si>
  <si>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</si>
  <si>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</si>
  <si>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</si>
  <si>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</si>
  <si>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</si>
  <si>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</si>
  <si>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</si>
  <si>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</si>
  <si>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</si>
  <si>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</si>
  <si>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</si>
  <si>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</si>
  <si>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</si>
  <si>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</si>
  <si>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</si>
  <si>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</si>
  <si>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</si>
  <si>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</si>
  <si>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</si>
  <si>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</si>
  <si>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</si>
  <si>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</si>
  <si>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</si>
  <si>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</si>
  <si>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</si>
  <si>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</si>
  <si>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</si>
  <si>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</si>
  <si>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</si>
  <si>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</si>
  <si>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</si>
  <si>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</si>
  <si>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</si>
  <si>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</si>
  <si>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</si>
  <si>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</si>
  <si>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</si>
  <si>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</si>
  <si>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</si>
  <si>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</si>
  <si>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</si>
  <si>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</si>
  <si>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</si>
  <si>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</si>
  <si>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</si>
  <si>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</si>
  <si>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</si>
  <si>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</si>
  <si>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</si>
  <si>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</si>
  <si>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</si>
  <si>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</si>
  <si>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</si>
  <si>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</si>
  <si>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</si>
  <si>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</si>
  <si>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</si>
  <si>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</si>
  <si>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</si>
  <si>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</si>
  <si>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</si>
  <si>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</si>
  <si>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</si>
  <si>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</si>
  <si>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</si>
  <si>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</si>
  <si>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</si>
  <si>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</si>
  <si>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</si>
  <si>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</si>
  <si>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</si>
  <si>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</si>
  <si>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</si>
  <si>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</si>
  <si>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</si>
  <si>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</si>
  <si>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</si>
  <si>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</si>
  <si>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</si>
  <si>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</si>
  <si>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</si>
  <si>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</si>
  <si>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</si>
  <si>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</si>
  <si>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</si>
  <si>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</si>
  <si>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</si>
  <si>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</si>
  <si>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</si>
  <si>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</si>
  <si>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</si>
  <si>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</si>
  <si>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</si>
  <si>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</si>
  <si>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</si>
  <si>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</si>
  <si>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</si>
  <si>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</si>
  <si>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</si>
  <si>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</si>
  <si>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</si>
  <si>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</si>
  <si>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</si>
  <si>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</si>
  <si>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</si>
  <si>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</si>
  <si>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</si>
  <si>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</si>
  <si>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</si>
  <si>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</si>
  <si>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</si>
  <si>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</si>
  <si>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</si>
  <si>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</si>
  <si>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</si>
  <si>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</si>
  <si>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</si>
  <si>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</si>
  <si>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</si>
  <si>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</si>
  <si>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</si>
  <si>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</si>
  <si>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</si>
  <si>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</si>
  <si>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</si>
  <si>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</si>
  <si>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</si>
  <si>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</si>
  <si>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</si>
  <si>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</si>
  <si>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</si>
  <si>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</si>
  <si>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</si>
  <si>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</si>
  <si>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</si>
  <si>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</si>
  <si>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</si>
  <si>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</si>
  <si>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</si>
  <si>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</si>
  <si>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</si>
  <si>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</si>
  <si>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</si>
  <si>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</si>
  <si>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</si>
  <si>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</si>
  <si>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</si>
  <si>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</si>
  <si>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</si>
  <si>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</si>
  <si>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</si>
  <si>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</si>
  <si>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</si>
  <si>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</si>
  <si>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</si>
  <si>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</si>
  <si>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</si>
  <si>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</si>
  <si>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</si>
  <si>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</si>
  <si>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</si>
  <si>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</si>
  <si>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</si>
  <si>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</si>
  <si>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</si>
  <si>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</si>
  <si>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</si>
  <si>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</si>
  <si>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</si>
  <si>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</si>
  <si>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</si>
  <si>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</si>
  <si>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</si>
  <si>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</si>
  <si>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</si>
  <si>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</si>
  <si>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</si>
  <si>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</si>
  <si>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</si>
  <si>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</si>
  <si>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</si>
  <si>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</si>
  <si>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</si>
  <si>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</si>
  <si>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</si>
  <si>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</si>
  <si>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</si>
  <si>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</si>
  <si>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</si>
  <si>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</si>
  <si>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</si>
  <si>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</si>
  <si>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</si>
  <si>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</si>
  <si>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</si>
  <si>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</si>
  <si>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</si>
  <si>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</si>
  <si>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</si>
  <si>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</si>
  <si>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</si>
  <si>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</si>
  <si>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</si>
  <si>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</si>
  <si>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</si>
  <si>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</si>
  <si>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</si>
  <si>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</si>
  <si>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</si>
  <si>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</si>
  <si>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</si>
  <si>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</si>
  <si>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</si>
  <si>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</si>
  <si>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</si>
  <si>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</si>
  <si>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</si>
  <si>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</si>
  <si>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</si>
  <si>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</si>
  <si>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</si>
  <si>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</si>
  <si>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</si>
  <si>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</si>
  <si>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</si>
  <si>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</si>
  <si>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</si>
  <si>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</si>
  <si>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</si>
  <si>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</si>
  <si>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</si>
  <si>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</si>
  <si>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</si>
  <si>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</si>
  <si>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</si>
  <si>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</si>
  <si>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</si>
  <si>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</si>
  <si>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</si>
  <si>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</si>
  <si>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</si>
  <si>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</si>
  <si>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</si>
  <si>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</si>
  <si>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</si>
  <si>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</si>
  <si>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</si>
  <si>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</si>
  <si>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</si>
  <si>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</si>
  <si>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</si>
  <si>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</si>
  <si>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</si>
  <si>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</si>
  <si>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</si>
  <si>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</si>
  <si>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</si>
  <si>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</si>
  <si>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</si>
  <si>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</si>
  <si>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</si>
  <si>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</si>
  <si>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</si>
  <si>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</si>
  <si>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</si>
  <si>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</si>
  <si>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</si>
  <si>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</si>
  <si>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</si>
  <si>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</si>
  <si>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</si>
  <si>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</si>
  <si>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</si>
  <si>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</si>
  <si>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</si>
  <si>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</si>
  <si>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</si>
  <si>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</si>
  <si>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</si>
  <si>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</si>
  <si>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</si>
  <si>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</si>
  <si>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</si>
  <si>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</si>
  <si>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</si>
  <si>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</si>
  <si>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</si>
  <si>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</si>
  <si>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</si>
  <si>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</si>
  <si>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</si>
  <si>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</si>
  <si>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</si>
  <si>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</si>
  <si>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</si>
  <si>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</si>
  <si>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</si>
  <si>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</si>
  <si>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</si>
  <si>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</si>
  <si>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</si>
  <si>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</si>
  <si>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</si>
  <si>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</si>
  <si>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</si>
  <si>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</si>
  <si>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</si>
  <si>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</si>
  <si>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</si>
  <si>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</si>
  <si>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</si>
  <si>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</si>
  <si>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</si>
  <si>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</si>
  <si>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</si>
  <si>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</si>
  <si>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</si>
  <si>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</si>
  <si>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</si>
  <si>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</si>
  <si>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</si>
  <si>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</si>
  <si>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</si>
  <si>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</si>
  <si>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</si>
  <si>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</si>
  <si>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</si>
  <si>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</si>
  <si>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</si>
  <si>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</si>
  <si>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</si>
  <si>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</si>
  <si>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</si>
  <si>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</si>
  <si>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</si>
  <si>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</si>
  <si>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</si>
  <si>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</si>
  <si>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</si>
  <si>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</si>
  <si>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</si>
  <si>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</si>
  <si>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</si>
  <si>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</si>
  <si>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</si>
  <si>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</si>
  <si>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</si>
  <si>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</si>
  <si>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</si>
  <si>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</si>
  <si>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</si>
  <si>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</si>
  <si>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</si>
  <si>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</si>
  <si>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</si>
  <si>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</si>
  <si>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</si>
  <si>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</si>
  <si>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</si>
  <si>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</si>
  <si>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</si>
  <si>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</si>
  <si>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</si>
  <si>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</si>
  <si>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</si>
  <si>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</si>
  <si>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</si>
  <si>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</si>
  <si>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</si>
  <si>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</si>
  <si>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</si>
  <si>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</si>
  <si>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</si>
  <si>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</si>
  <si>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</si>
  <si>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</si>
  <si>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</si>
  <si>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</si>
  <si>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</si>
  <si>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</si>
  <si>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</si>
  <si>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</si>
  <si>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</si>
  <si>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</si>
  <si>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</si>
  <si>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</si>
  <si>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</si>
  <si>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</si>
  <si>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</si>
  <si>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</si>
  <si>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</si>
  <si>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</si>
  <si>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</si>
  <si>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</si>
  <si>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</si>
  <si>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</si>
  <si>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</si>
  <si>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</si>
  <si>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</si>
  <si>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</si>
  <si>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</si>
  <si>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</si>
  <si>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</si>
  <si>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</si>
  <si>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</si>
  <si>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</si>
  <si>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</si>
  <si>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</si>
  <si>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</si>
  <si>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</si>
  <si>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</si>
  <si>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</si>
  <si>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</si>
  <si>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</si>
  <si>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</si>
  <si>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</si>
  <si>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</si>
  <si>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</si>
  <si>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</si>
  <si>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</si>
  <si>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</si>
  <si>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</si>
  <si>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</si>
  <si>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</si>
  <si>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</si>
  <si>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</si>
  <si>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</si>
  <si>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</si>
  <si>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</si>
  <si>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</si>
  <si>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</si>
  <si>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</si>
  <si>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</si>
  <si>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</si>
  <si>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</si>
  <si>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</si>
  <si>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</si>
  <si>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</si>
  <si>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</si>
  <si>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</si>
  <si>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</si>
  <si>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</si>
  <si>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</si>
  <si>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</si>
  <si>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</si>
  <si>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</si>
  <si>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</si>
  <si>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</si>
  <si>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</si>
  <si>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</si>
  <si>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</si>
  <si>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</si>
  <si>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</si>
  <si>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</si>
  <si>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</si>
  <si>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</si>
  <si>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</si>
  <si>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</si>
  <si>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</si>
  <si>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</si>
  <si>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</si>
  <si>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</si>
  <si>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</si>
  <si>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</si>
  <si>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</si>
  <si>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</si>
  <si>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</si>
  <si>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</si>
  <si>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</si>
  <si>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</si>
  <si>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</si>
  <si>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</si>
  <si>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</si>
  <si>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</si>
  <si>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</si>
  <si>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</si>
  <si>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</si>
  <si>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</si>
  <si>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</si>
  <si>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</si>
  <si>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</si>
  <si>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</si>
  <si>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</si>
  <si>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</si>
  <si>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</si>
  <si>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</si>
  <si>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</si>
  <si>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</si>
  <si>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</si>
  <si>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</si>
  <si>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</si>
  <si>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</si>
  <si>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</si>
  <si>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</si>
  <si>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</si>
  <si>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</si>
  <si>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</si>
  <si>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</si>
  <si>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</si>
  <si>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</si>
  <si>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</si>
  <si>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</si>
  <si>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</si>
  <si>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</si>
  <si>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</si>
  <si>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</si>
  <si>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</si>
  <si>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</si>
  <si>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</si>
  <si>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</si>
  <si>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</si>
  <si>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</si>
  <si>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</si>
  <si>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</si>
  <si>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</si>
  <si>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</si>
  <si>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</si>
  <si>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</si>
  <si>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</si>
  <si>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</si>
  <si>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</si>
  <si>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</si>
  <si>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</si>
  <si>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</si>
  <si>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</si>
  <si>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</si>
  <si>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</si>
  <si>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</si>
  <si>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</si>
  <si>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</si>
  <si>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</si>
  <si>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</si>
  <si>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</si>
  <si>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</si>
  <si>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</si>
  <si>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</si>
  <si>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</si>
  <si>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</si>
  <si>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</si>
  <si>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</si>
  <si>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</si>
  <si>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</si>
  <si>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</si>
  <si>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</si>
  <si>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</si>
  <si>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</si>
  <si>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</si>
  <si>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</si>
  <si>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</si>
  <si>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</si>
  <si>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</si>
  <si>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</si>
  <si>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</si>
  <si>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</si>
  <si>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</si>
  <si>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</si>
  <si>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</si>
  <si>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</si>
  <si>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</si>
  <si>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</si>
  <si>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</si>
  <si>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</si>
  <si>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</si>
  <si>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</si>
  <si>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</si>
  <si>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</si>
  <si>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</si>
  <si>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</si>
  <si>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</si>
  <si>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</si>
  <si>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</si>
  <si>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</si>
  <si>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</si>
  <si>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</si>
  <si>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</si>
  <si>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</si>
  <si>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</si>
  <si>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</si>
  <si>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</si>
  <si>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</si>
  <si>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</si>
  <si>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</si>
  <si>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</si>
  <si>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</si>
  <si>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</si>
  <si>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</si>
  <si>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</si>
  <si>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</si>
  <si>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</si>
  <si>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</si>
  <si>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</si>
  <si>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</si>
  <si>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</si>
  <si>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</si>
  <si>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</si>
  <si>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</si>
  <si>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</si>
  <si>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</si>
  <si>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</si>
  <si>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</si>
  <si>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</si>
  <si>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</si>
  <si>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</si>
  <si>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</si>
  <si>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</si>
  <si>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</si>
  <si>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</si>
  <si>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</si>
  <si>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</si>
  <si>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</si>
  <si>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</si>
  <si>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</si>
  <si>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</si>
  <si>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</si>
  <si>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</si>
  <si>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</si>
  <si>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</si>
  <si>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</si>
  <si>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</si>
  <si>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</si>
  <si>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</si>
  <si>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</si>
  <si>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</si>
  <si>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</si>
  <si>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</si>
  <si>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</si>
  <si>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</si>
  <si>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</si>
  <si>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</si>
  <si>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</si>
  <si>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</si>
  <si>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</si>
  <si>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</si>
  <si>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</si>
  <si>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</si>
  <si>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</si>
  <si>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</si>
  <si>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</si>
  <si>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</si>
  <si>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</si>
  <si>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</si>
  <si>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</si>
  <si>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</si>
  <si>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</si>
  <si>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</si>
  <si>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</si>
  <si>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</si>
  <si>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</si>
  <si>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</si>
  <si>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</si>
  <si>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</si>
  <si>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</si>
  <si>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</si>
  <si>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</si>
  <si>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</si>
  <si>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</si>
  <si>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</si>
  <si>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</si>
  <si>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</si>
  <si>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</si>
  <si>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</si>
  <si>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</si>
  <si>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</si>
  <si>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</si>
  <si>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</si>
  <si>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</si>
  <si>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</si>
  <si>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</si>
  <si>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</si>
  <si>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</si>
  <si>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</si>
  <si>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</si>
  <si>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</si>
  <si>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</si>
  <si>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</si>
  <si>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</si>
  <si>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</si>
  <si>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</si>
  <si>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</si>
  <si>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</si>
  <si>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</si>
  <si>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</si>
  <si>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</si>
  <si>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</si>
  <si>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</si>
  <si>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</si>
  <si>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</si>
  <si>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</si>
  <si>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</si>
  <si>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</si>
  <si>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</si>
  <si>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</si>
  <si>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</si>
  <si>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</si>
  <si>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</si>
  <si>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</si>
  <si>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</si>
  <si>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</si>
  <si>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</si>
  <si>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</si>
  <si>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</si>
  <si>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</si>
  <si>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</si>
  <si>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</si>
  <si>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</si>
  <si>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</si>
  <si>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</si>
  <si>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</si>
  <si>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</si>
  <si>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</si>
  <si>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</si>
  <si>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</si>
  <si>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</si>
  <si>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</si>
  <si>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</si>
  <si>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</si>
  <si>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</si>
  <si>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</si>
  <si>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</si>
  <si>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</si>
  <si>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</si>
  <si>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</si>
  <si>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</si>
  <si>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</si>
  <si>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</si>
  <si>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</si>
  <si>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</si>
  <si>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</si>
  <si>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</si>
  <si>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</si>
  <si>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</si>
  <si>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</si>
  <si>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</si>
  <si>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</si>
  <si>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</si>
  <si>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</si>
  <si>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</si>
  <si>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</si>
  <si>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</si>
  <si>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</si>
  <si>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</si>
  <si>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</si>
  <si>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</si>
  <si>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</si>
  <si>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</si>
  <si>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</si>
  <si>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</si>
  <si>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</si>
  <si>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</si>
  <si>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</si>
  <si>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</si>
  <si>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</si>
  <si>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</si>
  <si>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</si>
  <si>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</si>
  <si>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</si>
  <si>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</si>
  <si>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</si>
  <si>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</si>
  <si>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</si>
  <si>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</si>
  <si>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</si>
  <si>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</si>
  <si>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</si>
  <si>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</si>
  <si>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</si>
  <si>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</si>
  <si>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</si>
  <si>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</si>
  <si>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</si>
  <si>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</si>
  <si>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</si>
  <si>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</si>
  <si>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</si>
  <si>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</si>
  <si>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</si>
  <si>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</si>
  <si>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</si>
  <si>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</si>
  <si>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</si>
  <si>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</si>
  <si>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</si>
  <si>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</si>
  <si>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</si>
  <si>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</si>
  <si>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</si>
  <si>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</si>
  <si>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</si>
  <si>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</si>
  <si>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</si>
  <si>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</si>
  <si>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</si>
  <si>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</si>
  <si>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</si>
  <si>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</si>
  <si>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</si>
  <si>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</si>
  <si>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</si>
  <si>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</si>
  <si>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</si>
  <si>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</si>
  <si>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</si>
  <si>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</si>
  <si>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</si>
  <si>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</si>
  <si>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</si>
  <si>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</si>
  <si>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</si>
  <si>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</si>
  <si>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</si>
  <si>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</si>
  <si>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</si>
  <si>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</si>
  <si>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</si>
  <si>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</si>
  <si>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</si>
  <si>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</si>
  <si>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</si>
  <si>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</si>
  <si>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</si>
  <si>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</si>
  <si>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</si>
  <si>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</si>
  <si>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</si>
  <si>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</si>
  <si>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</si>
  <si>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</si>
  <si>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</si>
  <si>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</si>
  <si>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</si>
  <si>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</si>
  <si>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</si>
  <si>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</si>
  <si>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</si>
  <si>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</si>
  <si>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</si>
  <si>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</si>
  <si>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</si>
  <si>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</si>
  <si>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</si>
  <si>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</si>
  <si>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</si>
  <si>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</si>
  <si>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</si>
  <si>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</si>
  <si>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</si>
  <si>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</si>
  <si>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</si>
  <si>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</si>
  <si>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</si>
  <si>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</si>
  <si>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</si>
  <si>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</si>
  <si>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</si>
  <si>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</si>
  <si>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</si>
  <si>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</si>
  <si>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</si>
  <si>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</si>
  <si>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</si>
  <si>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</si>
  <si>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</si>
  <si>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</si>
  <si>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</si>
  <si>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</si>
  <si>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</si>
  <si>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</si>
  <si>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</si>
  <si>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</si>
  <si>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</si>
  <si>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</si>
  <si>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</si>
  <si>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</si>
  <si>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</si>
  <si>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</si>
  <si>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</si>
  <si>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</si>
  <si>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</si>
  <si>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</si>
  <si>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</si>
  <si>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</si>
  <si>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</si>
  <si>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</si>
  <si>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</si>
  <si>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</si>
  <si>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</si>
  <si>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</si>
  <si>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</si>
  <si>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</si>
  <si>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</si>
  <si>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</si>
  <si>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</si>
  <si>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</si>
  <si>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</si>
  <si>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</si>
  <si>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</si>
  <si>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</si>
  <si>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</si>
  <si>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</si>
  <si>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</si>
  <si>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</si>
  <si>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</si>
  <si>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</si>
  <si>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</si>
  <si>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</si>
  <si>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</si>
  <si>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</si>
  <si>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</si>
  <si>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</si>
  <si>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</si>
  <si>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</si>
  <si>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</si>
  <si>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</si>
  <si>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</si>
  <si>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</si>
  <si>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</si>
  <si>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</si>
  <si>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</si>
  <si>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</si>
  <si>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</si>
  <si>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</si>
  <si>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</si>
  <si>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</si>
  <si>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</si>
  <si>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</si>
  <si>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</si>
  <si>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</si>
  <si>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</si>
  <si>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</si>
  <si>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</si>
  <si>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</si>
  <si>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</si>
  <si>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</si>
  <si>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</si>
  <si>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</si>
  <si>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</si>
  <si>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</si>
  <si>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</si>
  <si>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</si>
  <si>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</si>
  <si>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</si>
  <si>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</si>
  <si>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</si>
  <si>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</si>
  <si>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</si>
  <si>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</si>
  <si>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</si>
  <si>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</si>
  <si>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</si>
  <si>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</si>
  <si>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</si>
  <si>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</si>
  <si>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</si>
  <si>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</si>
  <si>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</si>
  <si>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</si>
  <si>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</si>
  <si>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</si>
  <si>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</si>
  <si>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</si>
  <si>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</si>
  <si>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</si>
  <si>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</si>
  <si>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</si>
  <si>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</si>
  <si>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</si>
  <si>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</si>
  <si>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</si>
  <si>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</si>
  <si>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</si>
  <si>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</si>
  <si>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</si>
  <si>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</si>
  <si>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</si>
  <si>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</si>
  <si>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</si>
  <si>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</si>
  <si>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</si>
  <si>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</si>
  <si>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</si>
  <si>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</si>
  <si>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</si>
  <si>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</si>
  <si>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</si>
  <si>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</si>
  <si>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</si>
  <si>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</si>
  <si>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</si>
  <si>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</si>
  <si>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</si>
  <si>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</si>
  <si>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</si>
  <si>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</si>
  <si>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</si>
  <si>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</si>
  <si>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</si>
  <si>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</si>
  <si>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</si>
  <si>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</si>
  <si>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</si>
  <si>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</si>
  <si>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</si>
  <si>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</si>
  <si>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</si>
  <si>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</si>
  <si>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</si>
  <si>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</si>
  <si>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</si>
  <si>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</si>
  <si>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</si>
  <si>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</si>
  <si>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</si>
  <si>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</si>
  <si>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</si>
  <si>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</si>
  <si>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</si>
  <si>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</si>
  <si>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</si>
  <si>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</si>
  <si>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</si>
  <si>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</si>
  <si>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</si>
  <si>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</si>
  <si>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</si>
  <si>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</si>
  <si>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</si>
  <si>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</si>
  <si>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</si>
  <si>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</si>
  <si>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</si>
  <si>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</si>
  <si>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</si>
  <si>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</si>
  <si>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</si>
  <si>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</si>
  <si>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</si>
  <si>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</si>
  <si>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</si>
  <si>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</si>
  <si>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</si>
  <si>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</si>
  <si>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</si>
  <si>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</si>
  <si>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</si>
  <si>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</si>
  <si>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</si>
  <si>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</si>
  <si>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</si>
  <si>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</si>
  <si>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</si>
  <si>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</si>
  <si>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</si>
  <si>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</si>
  <si>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</si>
  <si>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</si>
  <si>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</si>
  <si>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</si>
  <si>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</si>
  <si>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</si>
  <si>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</si>
  <si>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</si>
  <si>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</si>
  <si>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</si>
  <si>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</si>
  <si>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</si>
  <si>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</si>
  <si>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</si>
  <si>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</si>
  <si>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</si>
  <si>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</si>
  <si>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</si>
  <si>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</si>
  <si>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</si>
  <si>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</si>
  <si>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</si>
  <si>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</si>
  <si>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</si>
  <si>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</si>
  <si>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</si>
  <si>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</si>
  <si>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</si>
  <si>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</si>
  <si>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</si>
  <si>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</si>
  <si>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</si>
  <si>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</si>
  <si>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</si>
  <si>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</si>
  <si>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</si>
  <si>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</si>
  <si>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</si>
  <si>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</si>
  <si>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</si>
  <si>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</si>
  <si>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</si>
  <si>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</si>
  <si>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</si>
  <si>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</si>
  <si>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</si>
  <si>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</si>
  <si>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</si>
  <si>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</si>
  <si>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</si>
  <si>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</si>
  <si>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</si>
  <si>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</si>
  <si>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</si>
  <si>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</si>
  <si>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</si>
  <si>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</si>
  <si>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</si>
  <si>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</si>
  <si>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</si>
  <si>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</si>
  <si>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</si>
  <si>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</si>
  <si>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</si>
  <si>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</si>
  <si>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</si>
  <si>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</si>
  <si>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</si>
  <si>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</si>
  <si>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</si>
  <si>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</si>
  <si>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</si>
  <si>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</si>
  <si>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</si>
  <si>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</si>
  <si>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</si>
  <si>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</si>
  <si>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</si>
  <si>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</si>
  <si>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</si>
  <si>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</si>
  <si>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</si>
  <si>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</si>
  <si>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</si>
  <si>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</si>
  <si>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</si>
  <si>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</si>
  <si>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</si>
  <si>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</si>
  <si>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</si>
  <si>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</si>
  <si>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</si>
  <si>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</si>
  <si>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</si>
  <si>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</si>
  <si>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</si>
  <si>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</si>
  <si>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</si>
  <si>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</si>
  <si>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</si>
  <si>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</si>
  <si>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</si>
  <si>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</si>
  <si>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</si>
  <si>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</si>
  <si>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</si>
  <si>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</si>
  <si>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</si>
  <si>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</si>
  <si>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</si>
  <si>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</si>
  <si>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</si>
  <si>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</si>
  <si>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</si>
  <si>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</si>
  <si>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</si>
  <si>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</si>
  <si>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</si>
  <si>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</si>
  <si>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</si>
  <si>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</si>
  <si>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</si>
  <si>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</si>
  <si>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</si>
  <si>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</si>
  <si>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</si>
  <si>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</si>
  <si>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</si>
  <si>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</si>
  <si>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</si>
  <si>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</si>
  <si>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</si>
  <si>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</si>
  <si>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</si>
  <si>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</si>
  <si>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</si>
  <si>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</si>
  <si>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</si>
  <si>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</si>
  <si>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</si>
  <si>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</si>
  <si>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</si>
  <si>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</si>
  <si>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</si>
  <si>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</si>
  <si>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</si>
  <si>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</si>
  <si>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</si>
  <si>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</si>
  <si>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</si>
  <si>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</si>
  <si>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</si>
  <si>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</si>
  <si>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</si>
  <si>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</si>
  <si>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</si>
  <si>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</si>
  <si>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</si>
  <si>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</si>
  <si>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</si>
  <si>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</si>
  <si>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</si>
  <si>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</si>
  <si>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</si>
  <si>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</si>
  <si>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</si>
  <si>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</si>
  <si>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</si>
  <si>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</si>
  <si>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</si>
  <si>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</si>
  <si>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</si>
  <si>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</si>
  <si>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</si>
  <si>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</si>
  <si>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</si>
  <si>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</si>
  <si>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</si>
  <si>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</si>
  <si>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</si>
  <si>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</si>
  <si>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</si>
  <si>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</si>
  <si>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</si>
  <si>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</si>
  <si>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</si>
  <si>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</si>
  <si>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</si>
  <si>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</si>
  <si>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</si>
  <si>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</si>
  <si>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</si>
  <si>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</si>
  <si>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</si>
  <si>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</si>
  <si>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</si>
  <si>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</si>
  <si>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</si>
  <si>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</si>
  <si>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</si>
  <si>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</si>
  <si>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</si>
  <si>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</si>
  <si>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</si>
  <si>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</si>
  <si>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</si>
  <si>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</si>
  <si>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</si>
  <si>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</si>
  <si>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</si>
  <si>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</si>
  <si>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</si>
  <si>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</si>
  <si>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</si>
  <si>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</si>
  <si>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</si>
  <si>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</si>
  <si>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</si>
  <si>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</si>
  <si>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</si>
  <si>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</si>
  <si>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</si>
  <si>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</si>
  <si>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</si>
  <si>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</si>
  <si>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</si>
  <si>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</si>
  <si>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</si>
  <si>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</si>
  <si>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</si>
  <si>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</si>
  <si>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</si>
  <si>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</si>
  <si>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</si>
  <si>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</si>
  <si>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</si>
  <si>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</si>
  <si>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</si>
  <si>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</si>
  <si>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</si>
  <si>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</si>
  <si>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</si>
  <si>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</si>
  <si>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</si>
  <si>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</si>
  <si>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</si>
  <si>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</si>
  <si>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</si>
  <si>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</si>
  <si>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</si>
  <si>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</si>
  <si>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</si>
  <si>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</si>
  <si>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</si>
  <si>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</si>
  <si>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</si>
  <si>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</si>
  <si>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</si>
  <si>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</si>
  <si>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</si>
  <si>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</si>
  <si>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</si>
  <si>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</si>
  <si>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</si>
  <si>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</si>
  <si>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</si>
  <si>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</si>
  <si>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</si>
  <si>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</si>
  <si>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</si>
  <si>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</si>
  <si>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</si>
  <si>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</si>
  <si>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</si>
  <si>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</si>
  <si>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</si>
  <si>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</si>
  <si>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</si>
  <si>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</si>
  <si>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</si>
  <si>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</si>
  <si>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</si>
  <si>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</si>
  <si>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</si>
  <si>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</si>
  <si>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</si>
  <si>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</si>
  <si>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</si>
  <si>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</si>
  <si>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</si>
  <si>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</si>
  <si>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</si>
  <si>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</si>
  <si>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</si>
  <si>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</si>
  <si>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</si>
  <si>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</si>
  <si>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</si>
  <si>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</si>
  <si>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</si>
  <si>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</si>
  <si>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</si>
  <si>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</si>
  <si>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</si>
  <si>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</si>
  <si>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</si>
  <si>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</si>
  <si>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</si>
  <si>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</si>
  <si>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</si>
  <si>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</si>
  <si>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</si>
  <si>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</si>
  <si>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</si>
  <si>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</si>
  <si>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</si>
  <si>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</si>
  <si>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</si>
  <si>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</si>
  <si>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</si>
  <si>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</si>
  <si>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</si>
  <si>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</si>
  <si>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</si>
  <si>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</si>
  <si>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</si>
  <si>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</si>
  <si>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</si>
  <si>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</si>
  <si>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</si>
  <si>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</si>
  <si>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</si>
  <si>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</si>
  <si>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</si>
  <si>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</si>
  <si>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</si>
  <si>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</si>
  <si>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</si>
  <si>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</si>
  <si>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</si>
  <si>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</si>
  <si>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</si>
  <si>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</si>
  <si>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</si>
  <si>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</si>
  <si>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</si>
  <si>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</si>
  <si>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</si>
  <si>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</si>
  <si>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</si>
  <si>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</si>
  <si>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</si>
  <si>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</si>
  <si>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</si>
  <si>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</si>
  <si>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</si>
  <si>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</si>
  <si>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</si>
  <si>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</si>
  <si>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</si>
  <si>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</si>
  <si>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</si>
  <si>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</si>
  <si>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</si>
  <si>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</si>
  <si>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</si>
  <si>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</si>
  <si>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</si>
  <si>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</si>
  <si>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</si>
  <si>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</si>
  <si>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</si>
  <si>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</si>
  <si>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</si>
  <si>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</si>
  <si>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</si>
  <si>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</si>
  <si>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</si>
  <si>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</si>
  <si>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</si>
  <si>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</si>
  <si>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</si>
  <si>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</si>
  <si>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</si>
  <si>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</si>
  <si>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</si>
  <si>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</si>
  <si>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</si>
  <si>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</si>
  <si>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</si>
  <si>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</si>
  <si>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</si>
  <si>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</si>
  <si>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</si>
  <si>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</si>
  <si>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</si>
  <si>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</si>
  <si>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</si>
  <si>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</si>
  <si>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</si>
  <si>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</si>
  <si>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</si>
  <si>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</si>
  <si>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</si>
  <si>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</si>
  <si>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</si>
  <si>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</si>
  <si>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</si>
  <si>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</si>
  <si>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</si>
  <si>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</si>
  <si>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</si>
  <si>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</si>
  <si>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</si>
  <si>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</si>
  <si>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</si>
  <si>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</si>
  <si>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</si>
  <si>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</si>
  <si>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</si>
  <si>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</si>
  <si>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</si>
  <si>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</si>
  <si>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</si>
  <si>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</si>
  <si>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</si>
  <si>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</si>
  <si>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</si>
  <si>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</si>
  <si>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</si>
  <si>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</si>
  <si>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</si>
  <si>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</si>
  <si>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</si>
  <si>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</si>
  <si>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</si>
  <si>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</si>
  <si>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</si>
  <si>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</si>
  <si>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</si>
  <si>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</si>
  <si>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</si>
  <si>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</si>
  <si>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</si>
  <si>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</si>
  <si>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</si>
  <si>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</si>
  <si>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</si>
  <si>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</si>
  <si>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</si>
  <si>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</si>
  <si>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</si>
  <si>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</si>
  <si>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</si>
  <si>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</si>
  <si>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</si>
  <si>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</si>
  <si>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</si>
  <si>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</si>
  <si>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</si>
  <si>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</si>
  <si>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</si>
  <si>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</si>
  <si>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</si>
  <si>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</si>
  <si>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</si>
  <si>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</si>
  <si>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</si>
  <si>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</si>
  <si>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</si>
  <si>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</si>
  <si>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</si>
  <si>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</si>
  <si>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</si>
  <si>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</si>
  <si>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</si>
  <si>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</si>
  <si>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</si>
  <si>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</si>
  <si>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</si>
  <si>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</si>
  <si>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</si>
  <si>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</si>
  <si>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</si>
  <si>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</si>
  <si>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</si>
  <si>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</si>
  <si>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</si>
  <si>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</si>
  <si>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</si>
  <si>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</si>
  <si>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</si>
  <si>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</si>
  <si>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</si>
  <si>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</si>
  <si>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</si>
  <si>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</si>
  <si>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</si>
  <si>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</si>
  <si>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</si>
  <si>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</si>
  <si>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</si>
  <si>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</si>
  <si>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</si>
  <si>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</si>
  <si>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</si>
  <si>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</si>
  <si>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</si>
  <si>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</si>
  <si>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</si>
  <si>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</si>
  <si>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</si>
  <si>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</si>
  <si>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</si>
  <si>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</si>
  <si>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</si>
  <si>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</si>
  <si>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</si>
  <si>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</si>
  <si>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</si>
  <si>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</si>
  <si>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</si>
  <si>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</si>
  <si>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</si>
  <si>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</si>
  <si>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</si>
  <si>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</si>
  <si>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</si>
  <si>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</si>
  <si>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</si>
  <si>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</si>
  <si>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</si>
  <si>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</si>
  <si>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</si>
  <si>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</si>
  <si>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</si>
  <si>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</si>
  <si>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</si>
  <si>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</si>
  <si>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</si>
  <si>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</si>
  <si>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</si>
  <si>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</si>
  <si>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</si>
  <si>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</si>
  <si>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</si>
  <si>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</si>
  <si>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</si>
  <si>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</si>
  <si>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</si>
  <si>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</si>
  <si>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</si>
  <si>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</si>
  <si>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</si>
  <si>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</si>
  <si>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</si>
  <si>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</si>
  <si>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</si>
  <si>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</si>
  <si>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</si>
  <si>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</si>
  <si>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</si>
  <si>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</si>
  <si>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</si>
  <si>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</si>
  <si>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</si>
  <si>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</si>
  <si>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</si>
  <si>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</si>
  <si>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</si>
  <si>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</si>
  <si>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</si>
  <si>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</si>
  <si>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</si>
  <si>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</si>
  <si>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</si>
  <si>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</si>
  <si>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</si>
  <si>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</si>
  <si>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</si>
  <si>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</si>
  <si>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</si>
  <si>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</si>
  <si>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</si>
  <si>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</si>
  <si>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</si>
  <si>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</si>
  <si>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</si>
  <si>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</si>
  <si>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</si>
  <si>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</si>
  <si>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</si>
  <si>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</si>
  <si>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</si>
  <si>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</si>
  <si>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</si>
  <si>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</si>
  <si>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</si>
  <si>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</si>
  <si>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</si>
  <si>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</si>
  <si>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</si>
  <si>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</si>
  <si>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</si>
  <si>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</si>
  <si>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</si>
  <si>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</si>
  <si>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</si>
  <si>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</si>
  <si>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</si>
  <si>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</si>
  <si>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</si>
  <si>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</si>
  <si>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</si>
  <si>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</si>
  <si>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</si>
  <si>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</si>
  <si>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</si>
  <si>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</si>
  <si>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</si>
  <si>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</si>
  <si>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</si>
  <si>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</si>
  <si>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</si>
  <si>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</si>
  <si>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</si>
  <si>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</si>
  <si>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</si>
  <si>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</si>
  <si>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</si>
  <si>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</si>
  <si>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</si>
  <si>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</si>
  <si>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</si>
  <si>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</si>
  <si>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</si>
  <si>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</si>
  <si>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</si>
  <si>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</si>
  <si>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</si>
  <si>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</si>
  <si>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</si>
  <si>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</si>
  <si>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</si>
  <si>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</si>
  <si>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</si>
  <si>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</si>
  <si>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</si>
  <si>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</si>
  <si>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</si>
  <si>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</si>
  <si>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</si>
  <si>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</si>
  <si>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</si>
  <si>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</si>
  <si>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</si>
  <si>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</si>
  <si>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</si>
  <si>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</si>
  <si>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</si>
  <si>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</si>
  <si>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</si>
  <si>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</si>
  <si>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</si>
  <si>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</si>
  <si>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</si>
  <si>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</si>
  <si>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</si>
  <si>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</si>
  <si>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</si>
  <si>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</si>
  <si>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</si>
  <si>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</si>
  <si>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</si>
  <si>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</si>
  <si>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</si>
  <si>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</si>
  <si>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</si>
  <si>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</si>
  <si>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</si>
  <si>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</si>
  <si>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</si>
  <si>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</si>
  <si>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</si>
  <si>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</si>
  <si>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</si>
  <si>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</si>
  <si>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</si>
  <si>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</si>
  <si>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</si>
  <si>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</si>
  <si>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</si>
  <si>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</si>
  <si>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</si>
  <si>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</si>
  <si>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</si>
  <si>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</si>
  <si>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</si>
  <si>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</si>
  <si>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</si>
  <si>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</si>
  <si>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</si>
  <si>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</si>
  <si>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</si>
  <si>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</si>
  <si>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</si>
  <si>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</si>
  <si>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</si>
  <si>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</si>
  <si>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</si>
  <si>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</si>
  <si>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</si>
  <si>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</si>
  <si>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</si>
  <si>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</si>
  <si>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</si>
  <si>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</si>
  <si>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</si>
  <si>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</si>
  <si>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</si>
  <si>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</si>
  <si>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</si>
  <si>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</si>
  <si>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</si>
  <si>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</si>
  <si>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</si>
  <si>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</si>
  <si>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</si>
  <si>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</si>
  <si>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</si>
  <si>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</si>
  <si>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</si>
  <si>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</si>
  <si>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</si>
  <si>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</si>
  <si>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</si>
  <si>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</si>
  <si>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</si>
  <si>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</si>
  <si>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</si>
  <si>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</si>
  <si>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</si>
  <si>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</si>
  <si>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</si>
  <si>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</si>
  <si>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</si>
  <si>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</si>
  <si>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</si>
  <si>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</si>
  <si>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</si>
  <si>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</si>
  <si>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</si>
  <si>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</si>
  <si>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</si>
  <si>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</si>
  <si>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</si>
  <si>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</si>
  <si>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</si>
  <si>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</si>
  <si>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</si>
  <si>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</si>
  <si>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</si>
  <si>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</si>
  <si>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</si>
  <si>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</si>
  <si>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</si>
  <si>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</si>
  <si>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</si>
  <si>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</si>
  <si>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</si>
  <si>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</si>
  <si>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</si>
  <si>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</si>
  <si>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</si>
  <si>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</si>
  <si>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</si>
  <si>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</si>
  <si>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</si>
  <si>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</si>
  <si>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</si>
  <si>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</si>
  <si>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</si>
  <si>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</si>
  <si>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</si>
  <si>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</si>
  <si>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</si>
  <si>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</si>
  <si>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</si>
  <si>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</si>
  <si>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</si>
  <si>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</si>
  <si>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</si>
  <si>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</si>
  <si>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</si>
  <si>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</si>
  <si>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</si>
  <si>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</si>
  <si>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</si>
  <si>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</si>
  <si>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</si>
  <si>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</si>
  <si>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</si>
  <si>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</si>
  <si>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</si>
  <si>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</si>
  <si>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</si>
  <si>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</si>
  <si>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</si>
  <si>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</si>
  <si>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</si>
  <si>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</si>
  <si>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</si>
  <si>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</si>
  <si>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</si>
  <si>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</si>
  <si>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</si>
  <si>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</si>
  <si>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</si>
  <si>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</si>
  <si>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</si>
  <si>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</si>
  <si>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</si>
  <si>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</si>
  <si>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</si>
  <si>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</si>
  <si>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</si>
  <si>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</si>
  <si>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</si>
  <si>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</si>
  <si>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</si>
  <si>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</si>
  <si>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</si>
  <si>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</si>
  <si>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</si>
  <si>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</si>
  <si>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</si>
  <si>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</si>
  <si>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</si>
  <si>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</si>
  <si>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</si>
  <si>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</si>
  <si>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</si>
  <si>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</si>
  <si>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</si>
  <si>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</si>
  <si>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</si>
  <si>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</si>
  <si>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</si>
  <si>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</si>
  <si>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</si>
  <si>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</si>
  <si>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</si>
  <si>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</si>
  <si>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</si>
  <si>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</si>
  <si>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</si>
  <si>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</si>
  <si>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</si>
  <si>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</si>
  <si>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</si>
  <si>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</si>
  <si>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</si>
  <si>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</si>
  <si>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</si>
  <si>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</si>
  <si>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</si>
  <si>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</si>
  <si>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</si>
  <si>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</si>
  <si>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</si>
  <si>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</si>
  <si>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</si>
  <si>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</si>
  <si>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</si>
  <si>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</si>
  <si>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</si>
  <si>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</si>
  <si>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</si>
  <si>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</si>
  <si>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</si>
  <si>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</si>
  <si>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</si>
  <si>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</si>
  <si>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</si>
  <si>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</si>
  <si>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</si>
  <si>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</si>
  <si>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</si>
  <si>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</si>
  <si>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</si>
  <si>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</si>
  <si>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</si>
  <si>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</si>
  <si>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</si>
  <si>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</si>
  <si>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</si>
  <si>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</si>
  <si>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</si>
  <si>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</si>
  <si>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</si>
  <si>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</si>
  <si>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</si>
  <si>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</si>
  <si>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</si>
  <si>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</si>
  <si>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</si>
  <si>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</si>
  <si>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</si>
  <si>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</si>
  <si>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</si>
  <si>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</si>
  <si>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</si>
  <si>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</si>
  <si>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</si>
  <si>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</si>
  <si>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</si>
  <si>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</si>
  <si>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</si>
  <si>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</si>
  <si>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</si>
  <si>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</si>
  <si>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</si>
  <si>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</si>
  <si>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</si>
  <si>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</si>
  <si>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</si>
  <si>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</si>
  <si>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</si>
  <si>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</si>
  <si>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</si>
  <si>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</si>
  <si>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</si>
  <si>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</si>
  <si>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</si>
  <si>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</si>
  <si>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</si>
  <si>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</si>
  <si>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</si>
  <si>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</si>
  <si>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</si>
  <si>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</si>
  <si>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</si>
  <si>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</si>
  <si>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</si>
  <si>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</si>
  <si>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</si>
  <si>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</si>
  <si>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</si>
  <si>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</si>
  <si>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</si>
  <si>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</si>
  <si>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</si>
  <si>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</si>
  <si>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</si>
  <si>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</si>
  <si>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</si>
  <si>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</si>
  <si>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</si>
  <si>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</si>
  <si>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</si>
  <si>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</si>
  <si>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</si>
  <si>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</si>
  <si>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</si>
  <si>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</si>
  <si>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</si>
  <si>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</si>
  <si>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</si>
  <si>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</si>
  <si>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</si>
  <si>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</si>
  <si>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</si>
  <si>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</si>
  <si>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</si>
  <si>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</si>
  <si>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</si>
  <si>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</si>
  <si>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</si>
  <si>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</si>
  <si>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</si>
  <si>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</si>
  <si>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</si>
  <si>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</si>
  <si>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</si>
  <si>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</si>
  <si>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</si>
  <si>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</si>
  <si>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</si>
  <si>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</si>
  <si>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</si>
  <si>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</si>
  <si>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</si>
  <si>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</si>
  <si>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</si>
  <si>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</si>
  <si>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</si>
  <si>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</si>
  <si>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</si>
  <si>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</si>
  <si>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</si>
  <si>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</si>
  <si>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</si>
  <si>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</si>
  <si>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</si>
  <si>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</si>
  <si>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</si>
  <si>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</si>
  <si>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</si>
  <si>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</si>
  <si>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</si>
  <si>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</si>
  <si>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</si>
  <si>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</si>
  <si>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</si>
  <si>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</si>
  <si>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</si>
  <si>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</si>
  <si>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</si>
  <si>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</si>
  <si>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</si>
  <si>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</si>
  <si>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</si>
  <si>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</si>
  <si>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</si>
  <si>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</si>
  <si>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</si>
  <si>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</si>
  <si>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</si>
  <si>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</si>
  <si>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</si>
  <si>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</si>
  <si>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</si>
  <si>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</si>
  <si>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</si>
  <si>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</si>
  <si>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</si>
  <si>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</si>
  <si>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</si>
  <si>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</si>
  <si>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</si>
  <si>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</si>
  <si>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</si>
  <si>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</si>
  <si>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</si>
  <si>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</si>
  <si>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</si>
  <si>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</si>
  <si>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</si>
  <si>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</si>
  <si>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</si>
  <si>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</si>
  <si>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</si>
  <si>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</si>
  <si>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</si>
  <si>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</si>
  <si>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</si>
  <si>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</si>
  <si>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</si>
  <si>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</si>
  <si>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</si>
  <si>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</si>
  <si>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</si>
  <si>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</si>
  <si>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</si>
  <si>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</si>
  <si>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</si>
  <si>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</si>
  <si>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</si>
  <si>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</si>
  <si>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</si>
  <si>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</si>
  <si>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</si>
  <si>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</si>
  <si>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</si>
  <si>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</si>
  <si>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</si>
  <si>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</si>
  <si>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</si>
  <si>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</si>
  <si>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</si>
  <si>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</si>
  <si>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</si>
  <si>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</si>
  <si>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</si>
  <si>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</si>
  <si>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</si>
  <si>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</si>
  <si>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</si>
  <si>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</si>
  <si>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</si>
  <si>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</si>
  <si>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</si>
  <si>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</si>
  <si>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</si>
  <si>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</si>
  <si>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</si>
  <si>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</si>
  <si>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</si>
  <si>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</si>
  <si>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</si>
  <si>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</si>
  <si>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</si>
  <si>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</si>
  <si>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</si>
  <si>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</si>
  <si>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</si>
  <si>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</si>
  <si>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</si>
  <si>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</si>
  <si>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</si>
  <si>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</si>
  <si>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</si>
  <si>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</si>
  <si>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</si>
  <si>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</si>
  <si>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</si>
  <si>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</si>
  <si>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</si>
  <si>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</si>
  <si>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</si>
  <si>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</si>
  <si>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</si>
  <si>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</si>
  <si>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</si>
  <si>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</si>
  <si>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</si>
  <si>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</si>
  <si>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</si>
  <si>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</si>
  <si>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</si>
  <si>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</si>
  <si>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</si>
  <si>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</si>
  <si>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</si>
  <si>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</si>
  <si>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</si>
  <si>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</si>
  <si>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</si>
  <si>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</si>
  <si>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</si>
  <si>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</si>
  <si>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</si>
  <si>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</si>
  <si>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</si>
  <si>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</si>
  <si>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</si>
  <si>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</si>
  <si>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</si>
  <si>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</si>
  <si>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</si>
  <si>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</si>
  <si>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</si>
  <si>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</si>
  <si>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</si>
  <si>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</si>
  <si>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</si>
  <si>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</si>
  <si>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</si>
  <si>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</si>
  <si>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</si>
  <si>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</si>
  <si>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</si>
  <si>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</si>
  <si>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</si>
  <si>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</si>
  <si>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</si>
  <si>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</si>
  <si>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</si>
  <si>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</si>
  <si>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</si>
  <si>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</si>
  <si>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</si>
  <si>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</si>
  <si>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</si>
  <si>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</si>
  <si>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</si>
  <si>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</si>
  <si>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</si>
  <si>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</si>
  <si>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</si>
  <si>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</si>
  <si>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</si>
  <si>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</si>
  <si>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</si>
  <si>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</si>
  <si>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</si>
  <si>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</si>
  <si>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</si>
  <si>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</si>
  <si>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</si>
  <si>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</si>
  <si>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</si>
  <si>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</si>
  <si>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</si>
  <si>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</si>
  <si>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</si>
  <si>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</si>
  <si>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</si>
  <si>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</si>
  <si>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</si>
  <si>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</si>
  <si>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</si>
  <si>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</si>
  <si>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</si>
  <si>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</si>
  <si>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</si>
  <si>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</si>
  <si>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</si>
  <si>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</si>
  <si>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</si>
  <si>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</si>
  <si>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</si>
  <si>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</si>
  <si>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</si>
  <si>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</si>
  <si>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</si>
  <si>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</si>
  <si>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</si>
  <si>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</si>
  <si>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</si>
  <si>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</si>
  <si>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</si>
  <si>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</si>
  <si>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</si>
  <si>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</si>
  <si>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</si>
  <si>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</si>
  <si>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</si>
  <si>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</si>
  <si>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</si>
  <si>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</si>
  <si>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</si>
  <si>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</si>
  <si>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</si>
  <si>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</si>
  <si>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</si>
  <si>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</si>
  <si>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</si>
  <si>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</si>
  <si>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</si>
  <si>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</si>
  <si>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</si>
  <si>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</si>
  <si>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</si>
  <si>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</si>
  <si>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</si>
  <si>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</si>
  <si>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</si>
  <si>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</si>
  <si>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</si>
  <si>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</si>
  <si>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</si>
  <si>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</si>
  <si>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</si>
  <si>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</si>
  <si>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</si>
  <si>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</si>
  <si>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</si>
  <si>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</si>
  <si>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</si>
  <si>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</si>
  <si>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</si>
  <si>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</si>
  <si>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</si>
  <si>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</si>
  <si>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</si>
  <si>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</si>
  <si>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</si>
  <si>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</si>
  <si>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</si>
  <si>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</si>
  <si>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</si>
  <si>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</si>
  <si>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</si>
  <si>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</si>
  <si>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</si>
  <si>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</si>
  <si>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</si>
  <si>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</si>
  <si>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</si>
  <si>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</si>
  <si>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</si>
  <si>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</si>
  <si>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</si>
  <si>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</si>
  <si>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</si>
  <si>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</si>
  <si>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</si>
  <si>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</si>
  <si>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</si>
  <si>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</si>
  <si>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</si>
  <si>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</si>
  <si>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</si>
  <si>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</si>
  <si>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</si>
  <si>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</si>
  <si>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</si>
  <si>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</si>
  <si>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</si>
  <si>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</si>
  <si>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</si>
  <si>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</si>
  <si>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</si>
  <si>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</si>
  <si>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</si>
  <si>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</si>
  <si>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</si>
  <si>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</si>
  <si>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</si>
  <si>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</si>
  <si>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</si>
  <si>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</si>
  <si>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</si>
  <si>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</si>
  <si>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</si>
  <si>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</si>
  <si>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</si>
  <si>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</si>
  <si>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</si>
  <si>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</si>
  <si>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</si>
  <si>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</si>
  <si>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</si>
  <si>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</si>
  <si>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</si>
  <si>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</si>
  <si>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</si>
  <si>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</si>
  <si>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</si>
  <si>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</si>
  <si>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</si>
  <si>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</si>
  <si>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</si>
  <si>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</si>
  <si>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</si>
  <si>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</si>
  <si>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</si>
  <si>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</si>
  <si>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</si>
  <si>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</si>
  <si>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</si>
  <si>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</si>
  <si>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</si>
  <si>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</si>
  <si>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</si>
  <si>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</si>
  <si>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</si>
  <si>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</si>
  <si>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</si>
  <si>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</si>
  <si>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</si>
  <si>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</si>
  <si>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</si>
  <si>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</si>
  <si>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</si>
  <si>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</si>
  <si>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</si>
  <si>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</si>
  <si>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</si>
  <si>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</si>
  <si>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</si>
  <si>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</si>
  <si>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</si>
  <si>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</si>
  <si>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</si>
  <si>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</si>
  <si>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</si>
  <si>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</si>
  <si>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</si>
  <si>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</si>
  <si>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</si>
  <si>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</si>
  <si>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</si>
  <si>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</si>
  <si>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</si>
  <si>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</si>
  <si>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</si>
  <si>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</si>
  <si>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</si>
  <si>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</si>
  <si>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</si>
  <si>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</si>
  <si>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</si>
  <si>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</si>
  <si>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</si>
  <si>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</si>
  <si>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</si>
  <si>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</si>
  <si>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</si>
  <si>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</si>
  <si>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</si>
  <si>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</si>
  <si>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</si>
  <si>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</si>
  <si>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</si>
  <si>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</si>
  <si>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</si>
  <si>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</si>
  <si>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</si>
  <si>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</si>
  <si>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</si>
  <si>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</si>
  <si>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</si>
  <si>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</si>
  <si>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</si>
  <si>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</si>
  <si>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</si>
  <si>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</si>
  <si>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</si>
  <si>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</si>
  <si>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</si>
  <si>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</si>
  <si>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</si>
  <si>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</si>
  <si>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</si>
  <si>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</si>
  <si>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</si>
  <si>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</si>
  <si>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</si>
  <si>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</si>
  <si>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</si>
  <si>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</si>
  <si>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</si>
  <si>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</si>
  <si>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</si>
  <si>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</si>
  <si>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</si>
  <si>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</si>
  <si>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</si>
  <si>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</si>
  <si>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</si>
  <si>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</si>
  <si>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</si>
  <si>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</si>
  <si>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</si>
  <si>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</si>
  <si>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</si>
  <si>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</si>
  <si>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</si>
  <si>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</si>
  <si>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</si>
  <si>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</si>
  <si>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</si>
  <si>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</si>
  <si>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</si>
  <si>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</si>
  <si>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</si>
  <si>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</si>
  <si>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</si>
  <si>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</si>
  <si>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</si>
  <si>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</si>
  <si>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</si>
  <si>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</si>
  <si>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</si>
  <si>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</si>
  <si>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</si>
  <si>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</si>
  <si>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</si>
  <si>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</si>
  <si>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</si>
  <si>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</si>
  <si>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</si>
  <si>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</si>
  <si>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</si>
  <si>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</si>
  <si>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</si>
  <si>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</si>
  <si>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</si>
  <si>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</si>
  <si>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</si>
  <si>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</si>
  <si>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</si>
  <si>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</si>
  <si>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</si>
  <si>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</si>
  <si>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</si>
  <si>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</si>
  <si>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</si>
  <si>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</si>
  <si>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</si>
  <si>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</si>
  <si>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</si>
  <si>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</si>
  <si>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</si>
  <si>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</si>
  <si>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</si>
  <si>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</si>
  <si>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</si>
  <si>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</si>
  <si>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</si>
  <si>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</si>
  <si>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</si>
  <si>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</si>
  <si>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</si>
  <si>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</si>
  <si>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</si>
  <si>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</si>
  <si>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</si>
  <si>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</si>
  <si>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</si>
  <si>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</si>
  <si>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</si>
  <si>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</si>
  <si>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</si>
  <si>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</si>
  <si>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</si>
  <si>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</si>
  <si>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</si>
  <si>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</si>
  <si>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</si>
  <si>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</si>
  <si>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</si>
  <si>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</si>
  <si>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</si>
  <si>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</si>
  <si>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</si>
  <si>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</si>
  <si>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</si>
  <si>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</si>
  <si>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</si>
  <si>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</si>
  <si>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</si>
  <si>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</si>
  <si>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</si>
  <si>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</si>
  <si>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</si>
  <si>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</si>
  <si>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</si>
  <si>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</si>
  <si>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</si>
  <si>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</si>
  <si>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</si>
  <si>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</si>
  <si>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</si>
  <si>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</si>
  <si>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</si>
  <si>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</si>
  <si>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</si>
  <si>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</si>
  <si>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</si>
  <si>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</si>
  <si>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</si>
  <si>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</si>
  <si>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</si>
  <si>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</si>
  <si>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</si>
  <si>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</si>
  <si>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</si>
  <si>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</si>
  <si>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</si>
  <si>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</si>
  <si>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</si>
  <si>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</si>
  <si>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</si>
  <si>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</si>
  <si>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</si>
  <si>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</si>
  <si>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</si>
  <si>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</si>
  <si>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</si>
  <si>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</si>
  <si>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</si>
  <si>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</si>
  <si>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</si>
  <si>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</si>
  <si>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</si>
  <si>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</si>
  <si>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</si>
  <si>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</si>
  <si>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</si>
  <si>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</si>
  <si>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</si>
  <si>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</si>
  <si>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</si>
  <si>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</si>
  <si>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</si>
  <si>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</si>
  <si>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</si>
  <si>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</si>
  <si>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</si>
  <si>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</si>
  <si>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</si>
  <si>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</si>
  <si>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</si>
  <si>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</si>
  <si>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</si>
  <si>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</si>
  <si>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</si>
  <si>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</si>
  <si>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</si>
  <si>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</si>
  <si>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</si>
  <si>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</si>
  <si>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</si>
  <si>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</si>
  <si>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</si>
  <si>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</si>
  <si>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</si>
  <si>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</si>
  <si>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</si>
  <si>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</si>
  <si>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</si>
  <si>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</si>
  <si>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</si>
  <si>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</si>
  <si>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</si>
  <si>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</si>
  <si>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</si>
  <si>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</si>
  <si>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</si>
  <si>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</si>
  <si>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</si>
  <si>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</si>
  <si>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</si>
  <si>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</si>
  <si>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</si>
  <si>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</si>
  <si>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</si>
  <si>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</si>
  <si>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</si>
  <si>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</si>
  <si>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</si>
  <si>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</si>
  <si>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</si>
  <si>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</si>
  <si>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</si>
  <si>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</si>
  <si>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</si>
  <si>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</si>
  <si>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</si>
  <si>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</si>
  <si>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</si>
  <si>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</si>
  <si>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</si>
  <si>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</si>
  <si>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</si>
  <si>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</si>
  <si>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</si>
  <si>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</si>
  <si>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</si>
  <si>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</si>
  <si>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</si>
  <si>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</si>
  <si>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</si>
  <si>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</si>
  <si>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</si>
  <si>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</si>
  <si>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</si>
  <si>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</si>
  <si>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</si>
  <si>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</si>
  <si>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</si>
  <si>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</si>
  <si>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</si>
  <si>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</si>
  <si>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</si>
  <si>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</si>
  <si>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</si>
  <si>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</si>
  <si>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</si>
  <si>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</si>
  <si>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</si>
  <si>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</si>
  <si>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</si>
  <si>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</si>
  <si>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</si>
  <si>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</si>
  <si>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</si>
  <si>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</si>
  <si>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</si>
  <si>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</si>
  <si>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</si>
  <si>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</si>
  <si>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</si>
  <si>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</si>
  <si>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</si>
  <si>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</si>
  <si>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</si>
  <si>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</si>
  <si>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</si>
  <si>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</si>
  <si>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</si>
  <si>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</si>
  <si>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</si>
  <si>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</si>
  <si>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</si>
  <si>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</si>
  <si>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</si>
  <si>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</si>
  <si>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</si>
  <si>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</si>
  <si>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</si>
  <si>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</si>
  <si>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</si>
  <si>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</si>
  <si>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</si>
  <si>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</si>
  <si>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</si>
  <si>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</si>
  <si>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</si>
  <si>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</si>
  <si>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</si>
  <si>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</si>
  <si>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</si>
  <si>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</si>
  <si>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</si>
  <si>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</si>
  <si>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</si>
  <si>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</si>
  <si>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</si>
  <si>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</si>
  <si>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</si>
  <si>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</si>
  <si>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</si>
  <si>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</si>
  <si>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</si>
  <si>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</si>
  <si>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</si>
  <si>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</si>
  <si>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</si>
  <si>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</si>
  <si>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</si>
  <si>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</si>
  <si>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</si>
  <si>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</si>
  <si>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</si>
  <si>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</si>
  <si>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</si>
  <si>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</si>
  <si>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</si>
  <si>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</si>
  <si>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</si>
  <si>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</si>
  <si>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</si>
  <si>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</si>
  <si>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</si>
  <si>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</si>
  <si>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</si>
  <si>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</si>
  <si>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</si>
  <si>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</si>
  <si>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</si>
  <si>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</si>
  <si>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</si>
  <si>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</si>
  <si>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</si>
  <si>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</si>
  <si>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</si>
  <si>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</si>
  <si>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</si>
  <si>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</si>
  <si>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</si>
  <si>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</si>
  <si>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</si>
  <si>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</si>
  <si>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</si>
  <si>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</si>
  <si>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</si>
  <si>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</si>
  <si>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</si>
  <si>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</si>
  <si>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</si>
  <si>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</si>
  <si>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</si>
  <si>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</si>
  <si>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</si>
  <si>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</si>
  <si>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</si>
  <si>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</si>
  <si>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</si>
  <si>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</si>
  <si>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</si>
  <si>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</si>
  <si>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</si>
  <si>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</si>
  <si>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</si>
  <si>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</si>
  <si>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</si>
  <si>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</si>
  <si>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</si>
  <si>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</si>
  <si>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</si>
  <si>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</si>
  <si>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</si>
  <si>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</si>
  <si>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</si>
  <si>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</si>
  <si>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</si>
  <si>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</si>
  <si>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</si>
  <si>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</si>
  <si>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</si>
  <si>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</si>
  <si>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</si>
  <si>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</si>
  <si>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</si>
  <si>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</si>
  <si>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</si>
  <si>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</si>
  <si>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</si>
  <si>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</si>
  <si>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</si>
  <si>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</si>
  <si>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</si>
  <si>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</si>
  <si>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</si>
  <si>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</si>
  <si>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</si>
  <si>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</si>
  <si>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</si>
  <si>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</si>
  <si>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</si>
  <si>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</si>
  <si>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</si>
  <si>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</si>
  <si>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</si>
  <si>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</si>
  <si>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</si>
  <si>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</si>
  <si>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</si>
  <si>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</si>
  <si>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</si>
  <si>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</si>
  <si>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</si>
  <si>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</si>
  <si>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</si>
  <si>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</si>
  <si>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</si>
  <si>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</si>
  <si>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</si>
  <si>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</si>
  <si>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</si>
  <si>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</si>
  <si>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</si>
  <si>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</si>
  <si>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</si>
  <si>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</si>
  <si>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</si>
  <si>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</si>
  <si>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</si>
  <si>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</si>
  <si>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</si>
  <si>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</si>
  <si>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</si>
  <si>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</si>
  <si>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</si>
  <si>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</si>
  <si>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</si>
  <si>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</si>
  <si>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</si>
  <si>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</si>
  <si>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</si>
  <si>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</si>
  <si>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</si>
  <si>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</si>
  <si>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</si>
  <si>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</si>
  <si>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</si>
  <si>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</si>
  <si>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</si>
  <si>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</si>
  <si>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</si>
  <si>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</si>
  <si>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</si>
  <si>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</si>
  <si>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</si>
  <si>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</si>
  <si>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</si>
  <si>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</si>
  <si>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</si>
  <si>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</si>
  <si>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</si>
  <si>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</si>
  <si>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</si>
  <si>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</si>
  <si>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</si>
  <si>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</si>
  <si>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</si>
  <si>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</si>
  <si>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</si>
  <si>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</si>
  <si>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</si>
  <si>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</si>
  <si>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</si>
  <si>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</si>
  <si>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</si>
  <si>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</si>
  <si>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</si>
  <si>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</si>
  <si>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</si>
  <si>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</si>
  <si>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</si>
  <si>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</si>
  <si>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</si>
  <si>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</si>
  <si>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</si>
  <si>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</si>
  <si>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</si>
  <si>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</si>
  <si>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</si>
  <si>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</si>
  <si>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</si>
  <si>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</si>
  <si>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</si>
  <si>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</si>
  <si>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</si>
  <si>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</si>
  <si>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</si>
  <si>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</si>
  <si>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</si>
  <si>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</si>
  <si>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</si>
  <si>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</si>
  <si>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</si>
  <si>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</si>
  <si>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</si>
  <si>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</si>
  <si>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</si>
  <si>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</si>
  <si>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</si>
  <si>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</si>
  <si>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</si>
  <si>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</si>
  <si>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</si>
  <si>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</si>
  <si>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</si>
  <si>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</si>
  <si>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</si>
  <si>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</si>
  <si>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</si>
  <si>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</si>
  <si>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</si>
  <si>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</si>
  <si>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</si>
  <si>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</si>
  <si>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</si>
  <si>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</si>
  <si>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</si>
  <si>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</si>
  <si>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</si>
  <si>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</si>
  <si>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</si>
  <si>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</si>
  <si>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</si>
  <si>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</si>
  <si>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</si>
  <si>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</si>
  <si>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</si>
  <si>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</si>
  <si>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</si>
  <si>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</si>
  <si>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</si>
  <si>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</si>
  <si>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</si>
  <si>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</si>
  <si>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</si>
  <si>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</si>
  <si>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</si>
  <si>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</si>
  <si>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</si>
  <si>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</si>
  <si>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</si>
  <si>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</si>
  <si>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</si>
  <si>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</si>
  <si>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</si>
  <si>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</si>
  <si>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</si>
  <si>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</si>
  <si>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</si>
  <si>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</si>
  <si>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</si>
  <si>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</si>
  <si>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</si>
  <si>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</si>
  <si>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</si>
  <si>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</si>
  <si>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</si>
  <si>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</si>
  <si>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</si>
  <si>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</si>
  <si>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</si>
  <si>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</si>
  <si>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</si>
  <si>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</si>
  <si>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</si>
  <si>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</si>
  <si>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</si>
  <si>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</si>
  <si>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</si>
  <si>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</si>
  <si>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</si>
  <si>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</si>
  <si>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</si>
  <si>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</si>
  <si>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</si>
  <si>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</si>
  <si>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</si>
  <si>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</si>
  <si>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</si>
  <si>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</si>
  <si>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</si>
  <si>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</si>
  <si>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</si>
  <si>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</si>
  <si>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</si>
  <si>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</si>
  <si>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</si>
  <si>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</si>
  <si>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</si>
  <si>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</si>
  <si>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</si>
  <si>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</si>
  <si>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</si>
  <si>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</si>
  <si>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</si>
  <si>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</si>
  <si>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</si>
  <si>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</si>
  <si>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</si>
  <si>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</si>
  <si>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</si>
  <si>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</si>
  <si>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</si>
  <si>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</si>
  <si>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</si>
  <si>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</si>
  <si>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</si>
  <si>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</si>
  <si>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</si>
  <si>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</si>
  <si>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</si>
  <si>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</si>
  <si>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</si>
  <si>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</si>
  <si>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</si>
  <si>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</si>
  <si>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</si>
  <si>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</si>
  <si>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</si>
  <si>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</si>
  <si>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</si>
  <si>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</si>
  <si>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</si>
  <si>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</si>
  <si>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</si>
  <si>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</si>
  <si>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</si>
  <si>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</si>
  <si>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</si>
  <si>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</si>
  <si>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</si>
  <si>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</si>
  <si>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</si>
  <si>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</si>
  <si>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</si>
  <si>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</si>
  <si>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</si>
  <si>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</si>
  <si>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</si>
  <si>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</si>
  <si>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</si>
  <si>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</si>
  <si>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</si>
  <si>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</si>
  <si>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</si>
  <si>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</si>
  <si>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</si>
  <si>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</si>
  <si>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</si>
  <si>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</si>
  <si>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</si>
  <si>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</si>
  <si>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</si>
  <si>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</si>
  <si>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</si>
  <si>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</si>
  <si>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</si>
  <si>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</si>
  <si>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</si>
  <si>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</si>
  <si>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</si>
  <si>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</si>
  <si>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</si>
  <si>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</si>
  <si>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</si>
  <si>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</si>
  <si>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</si>
  <si>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</si>
  <si>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</si>
  <si>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</si>
  <si>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</si>
  <si>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</si>
  <si>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</si>
  <si>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</si>
  <si>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</si>
  <si>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</si>
  <si>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</si>
  <si>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</si>
  <si>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</si>
  <si>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</si>
  <si>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</si>
  <si>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</si>
  <si>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</si>
  <si>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</si>
  <si>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</si>
  <si>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</si>
  <si>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</si>
  <si>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</si>
  <si>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</si>
  <si>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</si>
  <si>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</si>
  <si>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</si>
  <si>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</si>
  <si>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</si>
  <si>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</si>
  <si>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</si>
  <si>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</si>
  <si>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</si>
  <si>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</si>
  <si>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</si>
  <si>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</si>
  <si>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</si>
  <si>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</si>
  <si>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</si>
  <si>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</si>
  <si>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</si>
  <si>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</si>
  <si>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</si>
  <si>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</si>
  <si>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</si>
  <si>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</si>
  <si>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</si>
  <si>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</si>
  <si>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</si>
  <si>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</si>
  <si>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</si>
  <si>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</si>
  <si>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</si>
  <si>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</si>
  <si>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</si>
  <si>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</si>
  <si>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</si>
  <si>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</si>
  <si>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</si>
  <si>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</si>
  <si>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</si>
  <si>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</si>
  <si>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</si>
  <si>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</si>
  <si>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</si>
  <si>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</si>
  <si>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</si>
  <si>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</si>
  <si>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</si>
  <si>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</si>
  <si>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</si>
  <si>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</si>
  <si>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</si>
  <si>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</si>
  <si>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</si>
  <si>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</si>
  <si>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</si>
  <si>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</si>
  <si>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</si>
  <si>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</si>
  <si>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</si>
  <si>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</si>
  <si>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</si>
  <si>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</si>
  <si>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</si>
  <si>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</si>
  <si>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</si>
  <si>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</si>
  <si>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</si>
  <si>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</si>
  <si>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</si>
  <si>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</si>
  <si>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</si>
  <si>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</si>
  <si>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</si>
  <si>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</si>
  <si>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</si>
  <si>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</si>
  <si>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</si>
  <si>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</si>
  <si>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</si>
  <si>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</si>
  <si>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</si>
  <si>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</si>
  <si>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</si>
  <si>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</si>
  <si>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</si>
  <si>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</si>
  <si>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</si>
  <si>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</si>
  <si>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</si>
  <si>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</si>
  <si>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</si>
  <si>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</si>
  <si>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</si>
  <si>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</si>
  <si>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</si>
  <si>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</si>
  <si>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</si>
  <si>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</si>
  <si>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</si>
  <si>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</si>
  <si>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</si>
  <si>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</si>
  <si>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</si>
  <si>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</si>
  <si>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</si>
  <si>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</si>
  <si>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</si>
  <si>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</si>
  <si>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</si>
  <si>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</si>
  <si>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</si>
  <si>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</si>
  <si>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</si>
  <si>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</si>
  <si>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</si>
  <si>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</si>
  <si>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</si>
  <si>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</si>
  <si>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</si>
  <si>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</si>
  <si>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</si>
  <si>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</si>
  <si>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</si>
  <si>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</si>
  <si>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</si>
  <si>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</si>
  <si>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</si>
  <si>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</si>
  <si>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</si>
  <si>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</si>
  <si>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</si>
  <si>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</si>
  <si>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</si>
  <si>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</si>
  <si>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</si>
  <si>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</si>
  <si>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</si>
  <si>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</si>
  <si>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</si>
  <si>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</si>
  <si>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</si>
  <si>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</si>
  <si>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</si>
  <si>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</si>
  <si>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</si>
  <si>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</si>
  <si>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</si>
  <si>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</si>
  <si>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</si>
  <si>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</si>
  <si>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</si>
  <si>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</si>
  <si>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</si>
  <si>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</si>
  <si>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</si>
  <si>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</si>
  <si>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</si>
  <si>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</si>
  <si>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</si>
  <si>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</si>
  <si>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</si>
  <si>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</si>
  <si>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</si>
  <si>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</si>
  <si>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</si>
  <si>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</si>
  <si>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</si>
  <si>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</si>
  <si>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</si>
  <si>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</si>
  <si>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</si>
  <si>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</si>
  <si>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</si>
  <si>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</si>
  <si>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</si>
  <si>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</si>
  <si>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</si>
  <si>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</si>
  <si>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</si>
  <si>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</si>
  <si>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</si>
  <si>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</si>
  <si>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</si>
  <si>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</si>
  <si>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</si>
  <si>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</si>
  <si>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</si>
  <si>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</si>
  <si>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</si>
  <si>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</si>
  <si>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</si>
  <si>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</si>
  <si>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</si>
  <si>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</si>
  <si>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</si>
  <si>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</si>
  <si>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</si>
  <si>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</si>
  <si>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</si>
  <si>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</si>
  <si>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</si>
  <si>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</si>
  <si>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</si>
  <si>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</si>
  <si>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</si>
  <si>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</si>
  <si>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</si>
  <si>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</si>
  <si>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</si>
  <si>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</si>
  <si>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</si>
  <si>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</si>
  <si>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</si>
  <si>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</si>
  <si>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</si>
  <si>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</si>
  <si>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</si>
  <si>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</si>
  <si>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</si>
  <si>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</si>
  <si>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</si>
  <si>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</si>
  <si>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</si>
  <si>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</si>
  <si>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</si>
  <si>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</si>
  <si>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</si>
  <si>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</si>
  <si>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</si>
  <si>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</si>
  <si>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</si>
  <si>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</si>
  <si>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</si>
  <si>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</si>
  <si>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</si>
  <si>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</si>
  <si>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</si>
  <si>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</si>
  <si>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</si>
  <si>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</si>
  <si>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</si>
  <si>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</si>
  <si>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</si>
  <si>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</si>
  <si>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</si>
  <si>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</si>
  <si>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</si>
  <si>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</si>
  <si>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</si>
  <si>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</si>
  <si>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</si>
  <si>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</si>
  <si>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</si>
  <si>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</si>
  <si>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</si>
  <si>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</si>
  <si>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</si>
  <si>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</si>
  <si>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</si>
  <si>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</si>
  <si>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</si>
  <si>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</si>
  <si>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</si>
  <si>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</si>
  <si>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</si>
  <si>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</si>
  <si>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</si>
  <si>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</si>
  <si>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</si>
  <si>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</si>
  <si>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</si>
  <si>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</si>
  <si>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</si>
  <si>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</si>
  <si>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</si>
  <si>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</si>
  <si>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</si>
  <si>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</si>
  <si>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</si>
  <si>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</si>
  <si>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</si>
  <si>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</si>
  <si>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</si>
  <si>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</si>
  <si>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</si>
  <si>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</si>
  <si>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</si>
  <si>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</si>
  <si>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</si>
  <si>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</si>
  <si>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</si>
  <si>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</si>
  <si>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</si>
  <si>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</si>
  <si>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</si>
  <si>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</si>
  <si>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</si>
  <si>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</si>
  <si>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</si>
  <si>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</si>
  <si>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</si>
  <si>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</si>
  <si>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</si>
  <si>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</si>
  <si>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</si>
  <si>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</si>
  <si>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</si>
  <si>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</si>
  <si>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</si>
  <si>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</si>
  <si>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</si>
  <si>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</si>
  <si>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</si>
  <si>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</si>
  <si>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</si>
  <si>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</si>
  <si>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</si>
  <si>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</si>
  <si>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</si>
  <si>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</si>
  <si>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</si>
  <si>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</si>
  <si>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</si>
  <si>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</si>
  <si>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</si>
  <si>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</si>
  <si>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</si>
  <si>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</si>
  <si>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</si>
  <si>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</si>
  <si>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</si>
  <si>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</si>
  <si>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</si>
  <si>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</si>
  <si>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</si>
  <si>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</si>
  <si>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</si>
  <si>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</si>
  <si>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</si>
  <si>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</si>
  <si>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</si>
  <si>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</si>
  <si>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</si>
  <si>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</si>
  <si>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</si>
  <si>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</si>
  <si>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</si>
  <si>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</si>
  <si>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</si>
  <si>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</si>
  <si>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</si>
  <si>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</si>
  <si>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</si>
  <si>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</si>
  <si>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</si>
  <si>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</si>
  <si>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</si>
  <si>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</si>
  <si>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</si>
  <si>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</si>
  <si>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</si>
  <si>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</si>
  <si>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</si>
  <si>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</si>
  <si>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</si>
  <si>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</si>
  <si>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</si>
  <si>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</si>
  <si>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</si>
  <si>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</si>
  <si>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</si>
  <si>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</si>
  <si>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</si>
  <si>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</si>
  <si>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</si>
  <si>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</si>
  <si>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</si>
  <si>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</si>
  <si>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</si>
  <si>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</si>
  <si>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</si>
  <si>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</si>
  <si>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</si>
  <si>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</si>
  <si>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</si>
  <si>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</si>
  <si>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</si>
  <si>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</si>
  <si>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</si>
  <si>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</si>
  <si>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</si>
  <si>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</si>
  <si>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</si>
  <si>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</si>
  <si>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</si>
  <si>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</si>
  <si>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</si>
  <si>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</si>
  <si>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</si>
  <si>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</si>
  <si>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</si>
  <si>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</si>
  <si>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</si>
  <si>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</si>
  <si>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</si>
  <si>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</si>
  <si>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</si>
  <si>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</si>
  <si>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</si>
  <si>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</si>
  <si>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</si>
  <si>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</si>
  <si>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</si>
  <si>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</si>
  <si>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</si>
  <si>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</si>
  <si>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</si>
  <si>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</si>
  <si>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</si>
  <si>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</si>
  <si>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</si>
  <si>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</si>
  <si>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</si>
  <si>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</si>
  <si>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</si>
  <si>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</si>
  <si>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</si>
  <si>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</si>
  <si>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</si>
  <si>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</si>
  <si>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</si>
  <si>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</si>
  <si>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</si>
  <si>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</si>
  <si>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</si>
  <si>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</si>
  <si>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</si>
  <si>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</si>
  <si>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</si>
  <si>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</si>
  <si>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</si>
  <si>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</si>
  <si>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</si>
  <si>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</si>
  <si>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</si>
  <si>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</si>
  <si>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</si>
  <si>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</si>
  <si>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</si>
  <si>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</si>
  <si>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</si>
  <si>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</si>
  <si>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</si>
  <si>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</si>
  <si>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</si>
  <si>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</si>
  <si>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</si>
  <si>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</si>
  <si>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</si>
  <si>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</si>
  <si>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</si>
  <si>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</si>
  <si>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</si>
  <si>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</si>
  <si>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</si>
  <si>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</si>
  <si>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</si>
  <si>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</si>
  <si>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</si>
  <si>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</si>
  <si>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</si>
  <si>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</si>
  <si>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</si>
  <si>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</si>
  <si>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</si>
  <si>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</si>
  <si>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</si>
  <si>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</si>
  <si>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</si>
  <si>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</si>
  <si>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</si>
  <si>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</si>
  <si>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</si>
  <si>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</si>
  <si>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</si>
  <si>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</si>
  <si>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</si>
  <si>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</si>
  <si>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</si>
  <si>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</si>
  <si>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</si>
  <si>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</si>
  <si>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</si>
  <si>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</si>
  <si>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</si>
  <si>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</si>
  <si>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</si>
  <si>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</si>
  <si>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</si>
  <si>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</si>
  <si>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</si>
  <si>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</si>
  <si>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</si>
  <si>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</si>
  <si>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</si>
  <si>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</si>
  <si>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</si>
  <si>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</si>
  <si>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</si>
  <si>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</si>
  <si>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</si>
  <si>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</si>
  <si>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</si>
  <si>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</si>
  <si>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</si>
  <si>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</si>
  <si>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</si>
  <si>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</si>
  <si>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</si>
  <si>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</si>
  <si>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</si>
  <si>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</si>
  <si>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</si>
  <si>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</si>
  <si>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</si>
  <si>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</si>
  <si>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</si>
  <si>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</si>
  <si>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</si>
  <si>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</si>
  <si>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</si>
  <si>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</si>
  <si>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</si>
  <si>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</si>
  <si>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</si>
  <si>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</si>
  <si>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</si>
  <si>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</si>
  <si>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</si>
  <si>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</si>
  <si>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</si>
  <si>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</si>
  <si>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</si>
  <si>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</si>
  <si>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</si>
  <si>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</si>
  <si>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</si>
  <si>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</si>
  <si>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</si>
  <si>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</si>
  <si>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</si>
  <si>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</si>
  <si>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</si>
  <si>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</si>
  <si>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</si>
  <si>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</si>
  <si>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</si>
  <si>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</si>
  <si>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</si>
  <si>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</si>
  <si>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</si>
  <si>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</si>
  <si>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</si>
  <si>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</si>
  <si>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</si>
  <si>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</si>
  <si>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</si>
  <si>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</si>
  <si>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</si>
  <si>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</si>
  <si>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</si>
  <si>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</si>
  <si>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</si>
  <si>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</si>
  <si>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</si>
  <si>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</si>
  <si>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</si>
  <si>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</si>
  <si>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</si>
  <si>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</si>
  <si>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</si>
  <si>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</si>
  <si>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</si>
  <si>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</si>
  <si>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</si>
  <si>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</si>
  <si>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</si>
  <si>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</si>
  <si>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</si>
  <si>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</si>
  <si>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</si>
  <si>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</si>
  <si>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</si>
  <si>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</si>
  <si>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</si>
  <si>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</si>
  <si>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</si>
  <si>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</si>
  <si>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</si>
  <si>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</si>
  <si>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</si>
  <si>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</si>
  <si>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</si>
  <si>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</si>
  <si>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</si>
  <si>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</si>
  <si>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</si>
  <si>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</si>
  <si>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</si>
  <si>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</si>
  <si>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</si>
  <si>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</si>
  <si>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</si>
  <si>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</si>
  <si>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</si>
  <si>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</si>
  <si>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</si>
  <si>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</si>
  <si>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</si>
  <si>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</si>
  <si>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</si>
  <si>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</si>
  <si>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</si>
  <si>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</si>
  <si>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</si>
  <si>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</si>
  <si>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</si>
  <si>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</si>
  <si>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</si>
  <si>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</si>
  <si>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</si>
  <si>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</si>
  <si>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</si>
  <si>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</si>
  <si>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</si>
  <si>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</si>
  <si>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</si>
  <si>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</si>
  <si>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</si>
  <si>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</si>
  <si>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</si>
  <si>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</si>
  <si>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</si>
  <si>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</si>
  <si>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</si>
  <si>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</si>
  <si>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</si>
  <si>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</si>
  <si>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</si>
  <si>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</si>
  <si>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</si>
  <si>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</si>
  <si>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</si>
  <si>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</si>
  <si>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</si>
  <si>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</si>
  <si>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</si>
  <si>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</si>
  <si>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</si>
  <si>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</si>
  <si>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</si>
  <si>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</si>
  <si>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</si>
  <si>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</si>
  <si>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</si>
  <si>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</si>
  <si>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</si>
  <si>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</si>
  <si>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</si>
  <si>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</si>
  <si>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</si>
  <si>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</si>
  <si>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</si>
  <si>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</si>
  <si>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</si>
  <si>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</si>
  <si>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</si>
  <si>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</si>
  <si>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</si>
  <si>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</si>
  <si>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</si>
  <si>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</si>
  <si>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</si>
  <si>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</si>
  <si>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</si>
  <si>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</si>
  <si>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</si>
  <si>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</si>
  <si>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</si>
  <si>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</si>
  <si>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</si>
  <si>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</si>
  <si>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</si>
  <si>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</si>
  <si>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</si>
  <si>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</si>
  <si>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</si>
  <si>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</si>
  <si>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</si>
  <si>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</si>
  <si>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</si>
  <si>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</si>
  <si>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</si>
  <si>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</si>
  <si>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</si>
  <si>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</si>
  <si>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</si>
  <si>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</si>
  <si>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</si>
  <si>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</si>
  <si>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</si>
  <si>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</si>
  <si>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</si>
  <si>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</si>
  <si>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</si>
  <si>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</si>
  <si>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</si>
  <si>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</si>
  <si>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</si>
  <si>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</si>
  <si>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</si>
  <si>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</si>
  <si>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</si>
  <si>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</si>
  <si>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</si>
  <si>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</si>
  <si>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</si>
  <si>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</si>
  <si>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</si>
  <si>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</si>
  <si>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</si>
  <si>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</si>
  <si>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</si>
  <si>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</si>
  <si>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</si>
  <si>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</si>
  <si>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</si>
  <si>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</si>
  <si>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</si>
  <si>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</si>
  <si>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</si>
  <si>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</si>
  <si>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</si>
  <si>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</si>
  <si>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</si>
  <si>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</si>
  <si>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</si>
  <si>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</si>
  <si>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</si>
  <si>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</si>
  <si>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</si>
  <si>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</si>
  <si>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</si>
  <si>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</si>
  <si>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</si>
  <si>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</si>
  <si>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</si>
  <si>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</si>
  <si>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</si>
  <si>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</si>
  <si>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</si>
  <si>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</si>
  <si>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</si>
  <si>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</si>
  <si>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</si>
  <si>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</si>
  <si>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</si>
  <si>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</si>
  <si>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</si>
  <si>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</si>
  <si>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</si>
  <si>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</si>
  <si>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</si>
  <si>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</si>
  <si>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</si>
  <si>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</si>
  <si>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</si>
  <si>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</si>
  <si>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</si>
  <si>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</si>
  <si>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</si>
  <si>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</si>
  <si>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</si>
  <si>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</si>
  <si>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</si>
  <si>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</si>
  <si>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</si>
  <si>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</si>
  <si>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</si>
  <si>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</si>
  <si>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</si>
  <si>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</si>
  <si>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</si>
  <si>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</si>
  <si>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</si>
  <si>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</si>
  <si>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</si>
  <si>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</si>
  <si>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</si>
  <si>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</si>
  <si>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</si>
  <si>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</si>
  <si>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</si>
  <si>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</si>
  <si>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</si>
  <si>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</si>
  <si>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</si>
  <si>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</si>
  <si>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</si>
  <si>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</si>
  <si>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</si>
  <si>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</si>
  <si>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</si>
  <si>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</si>
  <si>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</si>
  <si>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</si>
  <si>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</si>
  <si>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</si>
  <si>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</si>
  <si>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</si>
  <si>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</si>
  <si>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</si>
  <si>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</si>
  <si>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</si>
  <si>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</si>
  <si>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</si>
  <si>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</si>
  <si>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</si>
  <si>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</si>
  <si>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</si>
  <si>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</si>
  <si>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</si>
  <si>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</si>
  <si>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</si>
  <si>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</si>
  <si>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</si>
  <si>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</si>
  <si>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</si>
  <si>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</si>
  <si>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</si>
  <si>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</si>
  <si>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</si>
  <si>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</si>
  <si>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</si>
  <si>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</si>
  <si>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</si>
  <si>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</si>
  <si>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</si>
  <si>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</si>
  <si>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</si>
  <si>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</si>
  <si>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</si>
  <si>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</si>
  <si>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</si>
  <si>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</si>
  <si>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</si>
  <si>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</si>
  <si>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</si>
  <si>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</si>
  <si>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</si>
  <si>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</si>
  <si>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</si>
  <si>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</si>
  <si>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</si>
  <si>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</si>
  <si>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</si>
  <si>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</si>
  <si>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</si>
  <si>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</si>
  <si>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</si>
  <si>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</si>
  <si>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</si>
  <si>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</si>
  <si>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</si>
  <si>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</si>
  <si>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</si>
  <si>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</si>
  <si>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</si>
  <si>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</si>
  <si>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</si>
  <si>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</si>
  <si>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</si>
  <si>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</si>
  <si>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</si>
  <si>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</si>
  <si>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</si>
  <si>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</si>
  <si>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</si>
  <si>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</si>
  <si>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</si>
  <si>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</si>
  <si>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</si>
  <si>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</si>
  <si>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</si>
  <si>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</si>
  <si>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</si>
  <si>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</si>
  <si>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</si>
  <si>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</si>
  <si>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</si>
  <si>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</si>
  <si>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</si>
  <si>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</si>
  <si>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</si>
  <si>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</si>
  <si>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</si>
  <si>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</si>
  <si>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</si>
  <si>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</si>
  <si>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</si>
  <si>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</si>
  <si>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</si>
  <si>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</si>
  <si>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</si>
  <si>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</si>
  <si>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</si>
  <si>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</si>
  <si>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</si>
  <si>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</si>
  <si>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</si>
  <si>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</si>
  <si>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</si>
  <si>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</si>
  <si>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</si>
  <si>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</si>
  <si>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</si>
  <si>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</si>
  <si>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</si>
  <si>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</si>
  <si>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</si>
  <si>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</si>
  <si>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</si>
  <si>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</si>
  <si>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</si>
  <si>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</si>
  <si>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</si>
  <si>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</si>
  <si>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</si>
  <si>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</si>
  <si>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</si>
  <si>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</si>
  <si>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</si>
  <si>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</si>
  <si>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</si>
  <si>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</si>
  <si>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</si>
  <si>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</si>
  <si>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</si>
  <si>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</si>
  <si>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</si>
  <si>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</si>
  <si>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</si>
  <si>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</si>
  <si>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</si>
  <si>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</si>
  <si>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</si>
  <si>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</si>
  <si>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</si>
  <si>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</si>
  <si>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</si>
  <si>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</si>
  <si>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</si>
  <si>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</si>
  <si>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</si>
  <si>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</si>
  <si>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</si>
  <si>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</si>
  <si>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</si>
  <si>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</si>
  <si>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</si>
  <si>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</si>
  <si>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</si>
  <si>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</si>
  <si>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</si>
  <si>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</si>
  <si>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</si>
  <si>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</si>
  <si>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</si>
  <si>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</si>
  <si>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</si>
  <si>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</si>
  <si>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</si>
  <si>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</si>
  <si>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</si>
  <si>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</si>
  <si>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</si>
  <si>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</si>
  <si>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</si>
  <si>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</si>
  <si>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</si>
  <si>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</si>
  <si>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</si>
  <si>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</si>
  <si>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</si>
  <si>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</si>
  <si>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</si>
  <si>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</si>
  <si>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</si>
  <si>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</si>
  <si>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</si>
  <si>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</si>
  <si>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</si>
  <si>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</si>
  <si>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</si>
  <si>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</si>
  <si>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</si>
  <si>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</si>
  <si>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</si>
  <si>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</si>
  <si>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</si>
  <si>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</si>
  <si>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</si>
  <si>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</si>
  <si>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</si>
  <si>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</si>
  <si>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</si>
  <si>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</si>
  <si>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</si>
  <si>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</si>
  <si>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</si>
  <si>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</si>
  <si>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</si>
  <si>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</si>
  <si>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</si>
  <si>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</si>
  <si>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</si>
  <si>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</si>
  <si>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</si>
  <si>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</si>
  <si>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</si>
  <si>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</si>
  <si>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</si>
  <si>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</si>
  <si>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</si>
  <si>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</si>
  <si>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</si>
  <si>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</si>
  <si>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</si>
  <si>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</si>
  <si>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</si>
  <si>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</si>
  <si>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</si>
  <si>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</si>
  <si>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</si>
  <si>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</si>
  <si>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</si>
  <si>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</si>
  <si>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</si>
  <si>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</si>
  <si>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</si>
  <si>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</si>
  <si>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</si>
  <si>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</si>
  <si>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</si>
  <si>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</si>
  <si>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</si>
  <si>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</si>
  <si>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</si>
  <si>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</si>
  <si>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</si>
  <si>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</si>
  <si>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</si>
  <si>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</si>
  <si>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</si>
  <si>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</si>
  <si>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</si>
  <si>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</si>
  <si>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</si>
  <si>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</si>
  <si>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</si>
  <si>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</si>
  <si>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</si>
  <si>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</si>
  <si>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</si>
  <si>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</si>
  <si>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</si>
  <si>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</si>
  <si>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</si>
  <si>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</si>
  <si>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</si>
  <si>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</si>
  <si>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</si>
  <si>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</si>
  <si>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</si>
  <si>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</si>
  <si>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</si>
  <si>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</si>
  <si>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</si>
  <si>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</si>
  <si>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</si>
  <si>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</si>
  <si>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</si>
  <si>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</si>
  <si>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</si>
  <si>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</si>
  <si>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</si>
  <si>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</si>
  <si>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</si>
  <si>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</si>
  <si>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</si>
  <si>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</si>
  <si>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</si>
  <si>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</si>
  <si>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</si>
  <si>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</si>
  <si>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</si>
  <si>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</si>
  <si>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</si>
  <si>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</si>
  <si>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</si>
  <si>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</si>
  <si>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</si>
  <si>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</si>
  <si>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</si>
  <si>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</si>
  <si>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</si>
  <si>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</si>
  <si>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</si>
  <si>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</si>
  <si>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</si>
  <si>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</si>
  <si>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</si>
  <si>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</si>
  <si>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</si>
  <si>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</si>
  <si>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</si>
  <si>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</si>
  <si>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</si>
  <si>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</si>
  <si>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</si>
  <si>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</si>
  <si>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</si>
  <si>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</si>
  <si>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</si>
  <si>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</si>
  <si>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</si>
  <si>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</si>
  <si>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</si>
  <si>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</si>
  <si>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</si>
  <si>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</si>
  <si>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</si>
  <si>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</si>
  <si>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</si>
  <si>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</si>
  <si>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</si>
  <si>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</si>
  <si>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</si>
  <si>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</si>
  <si>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</si>
  <si>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</si>
  <si>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</si>
  <si>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</si>
  <si>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</si>
  <si>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</si>
  <si>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</si>
  <si>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</si>
  <si>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</si>
  <si>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</si>
  <si>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</si>
  <si>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</si>
  <si>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</si>
  <si>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</si>
  <si>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</si>
  <si>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</si>
  <si>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</si>
  <si>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</si>
  <si>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</si>
  <si>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</si>
  <si>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</si>
  <si>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</si>
  <si>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</si>
  <si>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</si>
  <si>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</si>
  <si>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</si>
  <si>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</si>
  <si>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</si>
  <si>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</si>
  <si>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</si>
  <si>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</si>
  <si>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</si>
  <si>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</si>
  <si>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</si>
  <si>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</si>
  <si>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</si>
  <si>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</si>
  <si>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</si>
  <si>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</si>
  <si>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</si>
  <si>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</si>
  <si>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</si>
  <si>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</si>
  <si>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</si>
  <si>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</si>
  <si>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</si>
  <si>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</si>
  <si>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</si>
  <si>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</si>
  <si>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</si>
  <si>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</si>
  <si>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</si>
  <si>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</si>
  <si>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</si>
  <si>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</si>
  <si>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</si>
  <si>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</si>
  <si>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</si>
  <si>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</si>
  <si>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</si>
  <si>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</si>
  <si>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</si>
  <si>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</si>
  <si>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</si>
  <si>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</si>
  <si>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</si>
  <si>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</si>
  <si>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</si>
  <si>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</si>
  <si>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</si>
  <si>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</si>
  <si>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</si>
  <si>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</si>
  <si>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</si>
  <si>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</si>
  <si>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</si>
  <si>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</si>
  <si>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</si>
  <si>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</si>
  <si>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</si>
  <si>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</si>
  <si>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</si>
  <si>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</si>
  <si>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</si>
  <si>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</si>
  <si>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</si>
  <si>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</si>
  <si>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</si>
  <si>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</si>
  <si>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</si>
  <si>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</si>
  <si>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</si>
  <si>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</si>
  <si>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</si>
  <si>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</si>
  <si>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</si>
  <si>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</si>
  <si>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</si>
  <si>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</si>
  <si>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</si>
  <si>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</si>
  <si>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</si>
  <si>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</si>
  <si>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</si>
  <si>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</si>
  <si>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</si>
  <si>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</si>
  <si>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</si>
  <si>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</si>
  <si>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</si>
  <si>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</si>
  <si>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</si>
  <si>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</si>
  <si>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</si>
  <si>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</si>
  <si>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</si>
  <si>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</si>
  <si>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</si>
  <si>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</si>
  <si>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</si>
  <si>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</si>
  <si>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</si>
  <si>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</si>
  <si>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</si>
  <si>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</si>
  <si>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</si>
  <si>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</si>
  <si>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</si>
  <si>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</si>
  <si>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</si>
  <si>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</si>
  <si>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</si>
  <si>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</si>
  <si>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</si>
  <si>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</si>
  <si>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</si>
  <si>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</si>
  <si>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</si>
  <si>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</si>
  <si>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</si>
  <si>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</si>
  <si>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</si>
  <si>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</si>
  <si>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</si>
  <si>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</si>
  <si>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</si>
  <si>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</si>
  <si>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</si>
  <si>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</si>
  <si>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</si>
  <si>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</si>
  <si>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</si>
  <si>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</si>
  <si>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</si>
  <si>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</si>
  <si>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</si>
  <si>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</si>
  <si>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</si>
  <si>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</si>
  <si>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</si>
  <si>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</si>
  <si>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</si>
  <si>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</si>
  <si>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</si>
  <si>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</si>
  <si>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</si>
  <si>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</si>
  <si>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</si>
  <si>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</si>
  <si>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</si>
  <si>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</si>
  <si>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</si>
  <si>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</si>
  <si>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</si>
  <si>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</si>
  <si>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</si>
  <si>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</si>
  <si>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</si>
  <si>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</si>
  <si>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</si>
  <si>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</si>
  <si>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</si>
  <si>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</si>
  <si>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</si>
  <si>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</si>
  <si>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</si>
  <si>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</si>
  <si>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</si>
  <si>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</si>
  <si>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</si>
  <si>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</si>
  <si>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</si>
  <si>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</si>
  <si>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</si>
  <si>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</si>
  <si>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</si>
  <si>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</si>
  <si>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</si>
  <si>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</si>
  <si>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</si>
  <si>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</si>
  <si>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</si>
  <si>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</si>
  <si>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</si>
  <si>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</si>
  <si>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</si>
  <si>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</si>
  <si>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</si>
  <si>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</si>
  <si>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</si>
  <si>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</si>
  <si>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</si>
  <si>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</si>
  <si>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</si>
  <si>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</si>
  <si>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</si>
  <si>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</si>
  <si>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</si>
  <si>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</si>
  <si>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</si>
  <si>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</si>
  <si>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</si>
  <si>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</si>
  <si>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</si>
  <si>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</si>
  <si>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</si>
  <si>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</si>
  <si>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</si>
  <si>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</si>
  <si>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</si>
  <si>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</si>
  <si>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</si>
  <si>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</si>
  <si>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</si>
  <si>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</si>
  <si>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</si>
  <si>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</si>
  <si>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</si>
  <si>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</si>
  <si>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</si>
  <si>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</si>
  <si>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</si>
  <si>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</si>
  <si>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</si>
  <si>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</si>
  <si>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</si>
  <si>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</si>
  <si>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</si>
  <si>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</si>
  <si>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</si>
  <si>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</si>
  <si>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</si>
  <si>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</si>
  <si>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</si>
  <si>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</si>
  <si>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</si>
  <si>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</si>
  <si>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</si>
  <si>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</si>
  <si>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</si>
  <si>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</si>
  <si>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</si>
  <si>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</si>
  <si>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</si>
  <si>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</si>
  <si>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</si>
  <si>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</si>
  <si>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</si>
  <si>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</si>
  <si>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</si>
  <si>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</si>
  <si>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</si>
  <si>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</si>
  <si>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</si>
  <si>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</si>
  <si>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</si>
  <si>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</si>
  <si>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</si>
  <si>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</si>
  <si>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</si>
  <si>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</si>
  <si>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</si>
  <si>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</si>
  <si>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</si>
  <si>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</si>
  <si>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</si>
  <si>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</si>
  <si>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</si>
  <si>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</si>
  <si>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</si>
  <si>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</si>
  <si>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</si>
  <si>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</si>
  <si>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</si>
  <si>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</si>
  <si>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</si>
  <si>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</si>
  <si>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</si>
  <si>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</si>
  <si>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</si>
  <si>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</si>
  <si>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</si>
  <si>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</si>
  <si>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</si>
  <si>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</si>
  <si>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</si>
  <si>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</si>
  <si>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</si>
  <si>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</si>
  <si>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</si>
  <si>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</si>
  <si>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</si>
  <si>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</si>
  <si>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</si>
  <si>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</si>
  <si>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</si>
  <si>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</si>
  <si>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</si>
  <si>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</si>
  <si>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</si>
  <si>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</si>
  <si>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</si>
  <si>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</si>
  <si>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</si>
  <si>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</si>
  <si>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</si>
  <si>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</si>
  <si>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</si>
  <si>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</si>
  <si>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</si>
  <si>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</si>
  <si>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</si>
  <si>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</si>
  <si>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</si>
  <si>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</si>
  <si>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</si>
  <si>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</si>
  <si>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</si>
  <si>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</si>
  <si>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</si>
  <si>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</si>
  <si>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</si>
  <si>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</si>
  <si>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</si>
  <si>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</si>
  <si>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</si>
  <si>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</si>
  <si>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</si>
  <si>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</si>
  <si>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</si>
  <si>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</si>
  <si>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</si>
  <si>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</si>
  <si>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</si>
  <si>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</si>
  <si>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</si>
  <si>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</si>
  <si>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</si>
  <si>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</si>
  <si>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</si>
  <si>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</si>
  <si>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</si>
  <si>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</si>
  <si>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</si>
  <si>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</si>
  <si>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</si>
  <si>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</si>
  <si>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</si>
  <si>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</si>
  <si>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</si>
  <si>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</si>
  <si>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</si>
  <si>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</si>
  <si>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</si>
  <si>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</si>
  <si>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</si>
  <si>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</si>
  <si>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</si>
  <si>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</si>
  <si>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</si>
  <si>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</si>
  <si>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</si>
  <si>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</si>
  <si>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</si>
  <si>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</si>
  <si>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</si>
  <si>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</si>
  <si>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</si>
  <si>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</si>
  <si>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</si>
  <si>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</si>
  <si>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</si>
  <si>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</si>
  <si>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</si>
  <si>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</si>
  <si>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</si>
  <si>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</si>
  <si>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</si>
  <si>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</si>
  <si>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</si>
  <si>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</si>
  <si>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</si>
  <si>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</si>
  <si>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</si>
  <si>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</si>
  <si>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</si>
  <si>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</si>
  <si>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</si>
  <si>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</si>
  <si>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</si>
  <si>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</si>
  <si>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</si>
  <si>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</si>
  <si>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</si>
  <si>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</si>
  <si>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</si>
  <si>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</si>
  <si>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</si>
  <si>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</si>
  <si>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</si>
  <si>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</si>
  <si>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</si>
  <si>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</si>
  <si>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</si>
  <si>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</si>
  <si>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</si>
  <si>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</si>
  <si>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</si>
  <si>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</si>
  <si>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</si>
  <si>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</si>
  <si>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</si>
  <si>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</si>
  <si>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</si>
  <si>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</si>
  <si>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</si>
  <si>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</si>
  <si>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</si>
  <si>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</si>
  <si>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</si>
  <si>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</si>
  <si>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</si>
  <si>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</si>
  <si>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</si>
  <si>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</si>
  <si>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</si>
  <si>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</si>
  <si>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</si>
  <si>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</si>
  <si>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</si>
  <si>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</si>
  <si>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</si>
  <si>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</si>
  <si>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</si>
  <si>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</si>
  <si>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</si>
  <si>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</si>
  <si>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</si>
  <si>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</si>
  <si>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</si>
  <si>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</si>
  <si>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</si>
  <si>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</si>
  <si>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</si>
  <si>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</si>
  <si>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</si>
  <si>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</si>
  <si>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</si>
  <si>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</si>
  <si>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</si>
  <si>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</si>
  <si>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</si>
  <si>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</si>
  <si>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</si>
  <si>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</si>
  <si>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</si>
  <si>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</si>
  <si>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</si>
  <si>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</si>
  <si>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</si>
  <si>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</si>
  <si>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</si>
  <si>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</si>
  <si>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</si>
  <si>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</si>
  <si>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</si>
  <si>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</si>
  <si>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</si>
  <si>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</si>
  <si>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</si>
  <si>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</si>
  <si>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</si>
  <si>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</si>
  <si>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</si>
  <si>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</si>
  <si>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</si>
  <si>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</si>
  <si>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</si>
  <si>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</si>
  <si>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</si>
  <si>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</si>
  <si>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</si>
  <si>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</si>
  <si>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</si>
  <si>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</si>
  <si>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</si>
  <si>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</si>
  <si>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</si>
  <si>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</si>
  <si>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</si>
  <si>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</si>
  <si>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</si>
  <si>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</si>
  <si>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</si>
  <si>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</si>
  <si>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</si>
  <si>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</si>
  <si>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</si>
  <si>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</si>
  <si>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</si>
  <si>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</si>
  <si>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</si>
  <si>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</si>
  <si>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</si>
  <si>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</si>
  <si>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</si>
  <si>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</si>
  <si>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</si>
  <si>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</si>
  <si>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</si>
  <si>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</si>
  <si>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</si>
  <si>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</si>
  <si>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</si>
  <si>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</si>
  <si>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</si>
  <si>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</si>
  <si>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</si>
  <si>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</si>
  <si>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</si>
  <si>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</si>
  <si>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</si>
  <si>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</si>
  <si>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</si>
  <si>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</si>
  <si>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</si>
  <si>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</si>
  <si>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</si>
  <si>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</si>
  <si>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</si>
  <si>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</si>
  <si>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</si>
  <si>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</si>
  <si>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</si>
  <si>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</si>
  <si>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</si>
  <si>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</si>
  <si>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</si>
  <si>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</si>
  <si>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</si>
  <si>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</si>
  <si>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</si>
  <si>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</si>
  <si>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</si>
  <si>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</si>
  <si>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</si>
  <si>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</si>
  <si>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</si>
  <si>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</si>
  <si>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</si>
  <si>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</si>
  <si>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</si>
  <si>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</si>
  <si>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</si>
  <si>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</si>
  <si>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</si>
  <si>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</si>
  <si>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</si>
  <si>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</si>
  <si>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</si>
  <si>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</si>
  <si>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</si>
  <si>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</si>
  <si>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</si>
  <si>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</si>
  <si>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</si>
  <si>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</si>
  <si>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</si>
  <si>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</si>
  <si>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</si>
  <si>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</si>
  <si>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</si>
  <si>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</si>
  <si>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</si>
  <si>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</si>
  <si>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</si>
  <si>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</si>
  <si>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</si>
  <si>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</si>
  <si>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</si>
  <si>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</si>
  <si>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</si>
  <si>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</si>
  <si>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</si>
  <si>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</si>
  <si>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</si>
  <si>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</si>
  <si>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</si>
  <si>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</si>
  <si>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</si>
  <si>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</si>
  <si>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</si>
  <si>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</si>
  <si>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</si>
  <si>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</si>
  <si>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</si>
  <si>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</si>
  <si>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</si>
  <si>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</si>
  <si>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</si>
  <si>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</si>
  <si>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</si>
  <si>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</si>
  <si>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</si>
  <si>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</si>
  <si>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</si>
  <si>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</si>
  <si>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</si>
  <si>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</si>
  <si>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</si>
  <si>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</si>
  <si>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</si>
  <si>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</si>
  <si>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</si>
  <si>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</si>
  <si>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</si>
  <si>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</si>
  <si>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</si>
  <si>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</si>
  <si>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</si>
  <si>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</si>
  <si>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</si>
  <si>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</si>
  <si>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</si>
  <si>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</si>
  <si>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</si>
  <si>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</si>
  <si>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</si>
  <si>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</si>
  <si>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</si>
  <si>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</si>
  <si>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</si>
  <si>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</si>
  <si>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</si>
  <si>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</si>
  <si>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</si>
  <si>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</si>
  <si>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</si>
  <si>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</si>
  <si>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</si>
  <si>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</si>
  <si>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</si>
  <si>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</si>
  <si>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</si>
  <si>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</si>
  <si>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</si>
  <si>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</si>
  <si>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</si>
  <si>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</si>
  <si>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</si>
  <si>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</si>
  <si>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</si>
  <si>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</si>
  <si>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</si>
  <si>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</si>
  <si>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</si>
  <si>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</si>
  <si>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</si>
  <si>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</si>
  <si>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</si>
  <si>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</si>
  <si>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</si>
  <si>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</si>
  <si>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</si>
  <si>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</si>
  <si>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</si>
  <si>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</si>
  <si>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</si>
  <si>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</si>
  <si>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</si>
  <si>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</si>
  <si>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</si>
  <si>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</si>
  <si>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</si>
  <si>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</si>
  <si>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</si>
  <si>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</si>
  <si>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</si>
  <si>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</si>
  <si>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</si>
  <si>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</si>
  <si>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</si>
  <si>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</si>
  <si>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</si>
  <si>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</si>
  <si>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</si>
  <si>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</si>
  <si>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</si>
  <si>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</si>
  <si>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</si>
  <si>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</si>
  <si>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</si>
  <si>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</si>
  <si>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</si>
  <si>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</si>
  <si>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</si>
  <si>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</si>
  <si>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</si>
  <si>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</si>
  <si>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</si>
  <si>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</si>
  <si>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</si>
  <si>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</si>
  <si>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</si>
  <si>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</si>
  <si>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</si>
  <si>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</si>
  <si>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</si>
  <si>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</si>
  <si>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</si>
  <si>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</si>
  <si>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</si>
  <si>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</si>
  <si>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</si>
  <si>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</si>
  <si>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</si>
  <si>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</si>
  <si>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</si>
  <si>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</si>
  <si>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</si>
  <si>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</si>
  <si>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</si>
  <si>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</si>
  <si>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</si>
  <si>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</si>
  <si>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</si>
  <si>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</si>
  <si>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</si>
  <si>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</si>
  <si>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</si>
  <si>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</si>
  <si>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</si>
  <si>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</si>
  <si>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</si>
  <si>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</si>
  <si>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</si>
  <si>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</si>
  <si>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</si>
  <si>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</si>
  <si>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</si>
  <si>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</si>
  <si>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</si>
  <si>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</si>
  <si>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</si>
  <si>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</si>
  <si>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</si>
  <si>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</si>
  <si>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</si>
  <si>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</si>
  <si>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</si>
  <si>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</si>
  <si>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</si>
  <si>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</si>
  <si>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</si>
  <si>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</si>
  <si>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</si>
  <si>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</si>
  <si>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</si>
  <si>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</si>
  <si>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</si>
  <si>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</si>
  <si>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</si>
  <si>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</si>
  <si>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</si>
  <si>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</si>
  <si>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</si>
  <si>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</si>
  <si>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</si>
  <si>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</si>
  <si>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</si>
  <si>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</si>
  <si>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</si>
  <si>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</si>
  <si>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</si>
  <si>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</si>
  <si>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</si>
  <si>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</si>
  <si>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</si>
  <si>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</si>
  <si>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</si>
  <si>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</si>
  <si>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</si>
  <si>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</si>
  <si>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</si>
  <si>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</si>
  <si>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</si>
  <si>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</si>
  <si>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</si>
  <si>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</si>
  <si>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</si>
  <si>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</si>
  <si>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</si>
  <si>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</si>
  <si>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</si>
  <si>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</si>
  <si>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</si>
  <si>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</si>
  <si>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</si>
  <si>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</si>
  <si>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</si>
  <si>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</si>
  <si>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</si>
  <si>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</si>
  <si>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</si>
  <si>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</si>
  <si>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</si>
  <si>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</si>
  <si>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</si>
  <si>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</si>
  <si>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</si>
  <si>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</si>
  <si>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</si>
  <si>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</si>
  <si>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</si>
  <si>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</si>
  <si>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</si>
  <si>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</si>
  <si>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</si>
  <si>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</si>
  <si>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</si>
  <si>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</si>
  <si>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</si>
  <si>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</si>
  <si>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</si>
  <si>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</si>
  <si>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</si>
  <si>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</si>
  <si>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</si>
  <si>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</si>
  <si>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</si>
  <si>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</si>
  <si>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</si>
  <si>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</si>
  <si>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</si>
  <si>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</si>
  <si>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</si>
  <si>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</si>
  <si>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</si>
  <si>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</si>
  <si>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</si>
  <si>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</si>
  <si>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</si>
  <si>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</si>
  <si>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</si>
  <si>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</si>
  <si>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</si>
  <si>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</si>
  <si>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</si>
  <si>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</si>
  <si>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</si>
  <si>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</si>
  <si>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</si>
  <si>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</si>
  <si>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</si>
  <si>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</si>
  <si>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</si>
  <si>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</si>
  <si>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</si>
  <si>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</si>
  <si>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</si>
  <si>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</si>
  <si>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</si>
  <si>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</si>
  <si>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</si>
  <si>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</si>
  <si>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</si>
  <si>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</si>
  <si>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</si>
  <si>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</si>
  <si>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</si>
  <si>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</si>
  <si>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</si>
  <si>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</si>
  <si>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</si>
  <si>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</si>
  <si>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</si>
  <si>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</si>
  <si>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</si>
  <si>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</si>
  <si>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</si>
  <si>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</si>
  <si>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</si>
  <si>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</si>
  <si>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</si>
  <si>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</si>
  <si>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</si>
  <si>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</si>
  <si>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</si>
  <si>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</si>
  <si>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</si>
  <si>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</si>
  <si>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</si>
  <si>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</si>
  <si>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</si>
  <si>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</si>
  <si>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</si>
  <si>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</si>
  <si>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</si>
  <si>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</si>
  <si>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</si>
  <si>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</si>
  <si>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</si>
  <si>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</si>
  <si>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</si>
  <si>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</si>
  <si>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</si>
  <si>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</si>
  <si>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</si>
  <si>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</si>
  <si>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</si>
  <si>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</si>
  <si>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</si>
  <si>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</si>
  <si>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</si>
  <si>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</si>
  <si>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</si>
  <si>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</si>
  <si>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</si>
  <si>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</si>
  <si>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</si>
  <si>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</si>
  <si>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</si>
  <si>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</si>
  <si>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</si>
  <si>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</si>
  <si>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</si>
  <si>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</si>
  <si>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</si>
  <si>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</si>
  <si>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</si>
  <si>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</si>
  <si>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</si>
  <si>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</si>
  <si>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</si>
  <si>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</si>
  <si>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</si>
  <si>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</si>
  <si>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</si>
  <si>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</si>
  <si>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</si>
  <si>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</si>
  <si>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</si>
  <si>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</si>
  <si>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</si>
  <si>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</si>
  <si>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</si>
  <si>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</si>
  <si>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</si>
  <si>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</si>
  <si>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</si>
  <si>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</si>
  <si>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</si>
  <si>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</si>
  <si>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</si>
  <si>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</si>
  <si>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</si>
  <si>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</si>
  <si>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</si>
  <si>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</si>
  <si>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</si>
  <si>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</si>
  <si>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</si>
  <si>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</si>
  <si>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</si>
  <si>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</si>
  <si>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</si>
  <si>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</si>
  <si>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</si>
  <si>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</si>
  <si>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</si>
  <si>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</si>
  <si>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</si>
  <si>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</si>
  <si>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</si>
  <si>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</si>
  <si>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</si>
  <si>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</si>
  <si>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</si>
  <si>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</si>
  <si>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</si>
  <si>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</si>
  <si>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</si>
  <si>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</si>
  <si>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</si>
  <si>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</si>
  <si>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</si>
  <si>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</si>
  <si>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</si>
  <si>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</si>
  <si>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</si>
  <si>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</si>
  <si>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</si>
  <si>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</si>
  <si>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</si>
  <si>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</si>
  <si>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</si>
  <si>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</si>
  <si>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</si>
  <si>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</si>
  <si>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</si>
  <si>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</si>
  <si>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</si>
  <si>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</si>
  <si>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</si>
  <si>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</si>
  <si>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</si>
  <si>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</si>
  <si>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</si>
  <si>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</si>
  <si>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</si>
  <si>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</si>
  <si>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</si>
  <si>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</si>
  <si>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</si>
  <si>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</si>
  <si>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</si>
  <si>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</si>
  <si>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</si>
  <si>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</si>
  <si>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</si>
  <si>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</si>
  <si>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</si>
  <si>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</si>
  <si>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</si>
  <si>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</si>
  <si>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</si>
  <si>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</si>
  <si>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</si>
  <si>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</si>
  <si>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</si>
  <si>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</si>
  <si>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</si>
  <si>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</si>
  <si>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</si>
  <si>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</si>
  <si>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</si>
  <si>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</si>
  <si>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</si>
  <si>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</si>
  <si>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</si>
  <si>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</si>
  <si>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</si>
  <si>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</si>
  <si>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</si>
  <si>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</si>
  <si>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</si>
  <si>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</si>
  <si>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</si>
  <si>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</si>
  <si>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</si>
  <si>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</si>
  <si>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</si>
  <si>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</si>
  <si>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</si>
  <si>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</si>
  <si>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</si>
  <si>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</si>
  <si>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</si>
  <si>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</si>
  <si>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</si>
  <si>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</si>
  <si>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</si>
  <si>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</si>
  <si>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</si>
  <si>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</si>
  <si>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</si>
  <si>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</si>
  <si>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</si>
  <si>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</si>
  <si>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</si>
  <si>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</si>
  <si>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</si>
  <si>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</si>
  <si>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</si>
  <si>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</si>
  <si>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</si>
  <si>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</si>
  <si>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</si>
  <si>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</si>
  <si>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</si>
  <si>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</si>
  <si>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</si>
  <si>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</si>
  <si>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</si>
  <si>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</si>
  <si>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</si>
  <si>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</si>
  <si>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</si>
  <si>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</si>
  <si>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</si>
  <si>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</si>
  <si>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</si>
  <si>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</si>
  <si>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</si>
  <si>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</si>
  <si>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</si>
  <si>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</si>
  <si>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</si>
  <si>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</si>
  <si>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</si>
  <si>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</si>
  <si>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</si>
  <si>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</si>
  <si>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</si>
  <si>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</si>
  <si>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</si>
  <si>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</si>
  <si>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</si>
  <si>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</si>
  <si>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</si>
  <si>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</si>
  <si>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</si>
  <si>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</si>
  <si>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</si>
  <si>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</si>
  <si>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</si>
  <si>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</si>
  <si>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</si>
  <si>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</si>
  <si>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</si>
  <si>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</si>
  <si>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</si>
  <si>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</si>
  <si>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</si>
  <si>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</si>
  <si>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</si>
  <si>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</si>
  <si>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</si>
  <si>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</si>
  <si>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</si>
  <si>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</si>
  <si>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</si>
  <si>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</si>
  <si>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</si>
  <si>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</si>
  <si>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</si>
  <si>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</si>
  <si>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</si>
  <si>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</si>
  <si>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</si>
  <si>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</si>
  <si>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</si>
  <si>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</si>
  <si>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</si>
  <si>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</si>
  <si>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</si>
  <si>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</si>
  <si>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</si>
  <si>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</si>
  <si>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</si>
  <si>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</si>
  <si>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</si>
  <si>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</si>
  <si>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</si>
  <si>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</si>
  <si>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</si>
  <si>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</si>
  <si>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</si>
  <si>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</si>
  <si>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</si>
  <si>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</si>
  <si>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</si>
  <si>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</si>
  <si>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</si>
  <si>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</si>
  <si>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</si>
  <si>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</si>
  <si>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</si>
  <si>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</si>
  <si>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</si>
  <si>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</si>
  <si>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</si>
  <si>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</si>
  <si>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</si>
  <si>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</si>
  <si>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</si>
  <si>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</si>
  <si>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</si>
  <si>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</si>
  <si>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</si>
  <si>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</si>
  <si>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</si>
  <si>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</si>
  <si>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</si>
  <si>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</si>
  <si>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</si>
  <si>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</si>
  <si>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</si>
  <si>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</si>
  <si>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</si>
  <si>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</si>
  <si>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</si>
  <si>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</si>
  <si>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</si>
  <si>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</si>
  <si>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</si>
  <si>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</si>
  <si>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</si>
  <si>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</si>
  <si>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</si>
  <si>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</si>
  <si>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</si>
  <si>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</si>
  <si>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</si>
  <si>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</si>
  <si>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</si>
  <si>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</si>
  <si>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</si>
  <si>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</si>
  <si>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</si>
  <si>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</si>
  <si>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</si>
  <si>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</si>
  <si>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</si>
  <si>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</si>
  <si>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</si>
  <si>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</si>
  <si>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</si>
  <si>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</si>
  <si>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</si>
  <si>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</si>
  <si>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</si>
  <si>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</si>
  <si>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</si>
  <si>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</si>
  <si>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</si>
  <si>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</si>
  <si>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</si>
  <si>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</si>
  <si>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</si>
  <si>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</si>
  <si>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</si>
  <si>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</si>
  <si>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</si>
  <si>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</si>
  <si>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</si>
  <si>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</si>
  <si>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</si>
  <si>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</si>
  <si>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</si>
  <si>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</si>
  <si>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</si>
  <si>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</si>
  <si>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</si>
  <si>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</si>
  <si>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</si>
  <si>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</si>
  <si>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</si>
  <si>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</si>
  <si>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</si>
  <si>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</si>
  <si>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</si>
  <si>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</si>
  <si>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</si>
  <si>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</si>
  <si>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</si>
  <si>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</si>
  <si>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</si>
  <si>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</si>
  <si>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</si>
  <si>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</si>
  <si>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</si>
  <si>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</si>
  <si>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</si>
  <si>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</si>
  <si>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</si>
  <si>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</si>
  <si>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</si>
  <si>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</si>
  <si>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</si>
  <si>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</si>
  <si>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</si>
  <si>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</si>
  <si>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</si>
  <si>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</si>
  <si>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</si>
  <si>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</si>
  <si>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</si>
  <si>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</si>
  <si>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</si>
  <si>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</si>
  <si>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</si>
  <si>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</si>
  <si>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</si>
  <si>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</si>
  <si>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</si>
  <si>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</si>
  <si>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</si>
  <si>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</si>
  <si>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</si>
  <si>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</si>
  <si>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</si>
  <si>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</si>
  <si>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</si>
  <si>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</si>
  <si>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</si>
  <si>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</si>
  <si>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</si>
  <si>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</si>
  <si>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</si>
  <si>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</si>
  <si>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</si>
  <si>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</si>
  <si>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</si>
  <si>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</si>
  <si>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</si>
  <si>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</si>
  <si>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</si>
  <si>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</si>
  <si>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</si>
  <si>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</si>
  <si>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</si>
  <si>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</si>
  <si>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</si>
  <si>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</si>
  <si>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</si>
  <si>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</si>
  <si>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</si>
  <si>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</si>
  <si>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</si>
  <si>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</si>
  <si>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</si>
  <si>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</si>
  <si>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</si>
  <si>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</si>
  <si>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</si>
  <si>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</si>
  <si>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</si>
  <si>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</si>
  <si>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</si>
  <si>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</si>
  <si>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</si>
  <si>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</si>
  <si>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</si>
  <si>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</si>
  <si>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</si>
  <si>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</si>
  <si>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</si>
  <si>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</si>
  <si>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</si>
  <si>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</si>
  <si>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</si>
  <si>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</si>
  <si>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</si>
  <si>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</si>
  <si>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</si>
  <si>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</si>
  <si>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</si>
  <si>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</si>
  <si>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</si>
  <si>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</si>
  <si>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</si>
  <si>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</si>
  <si>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</si>
  <si>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</si>
  <si>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</si>
  <si>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</si>
  <si>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</si>
  <si>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</si>
  <si>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</si>
  <si>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</si>
  <si>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</si>
  <si>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</si>
  <si>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</si>
  <si>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</si>
  <si>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</si>
  <si>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</si>
  <si>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</si>
  <si>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</si>
  <si>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</si>
  <si>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</si>
  <si>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</si>
  <si>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</si>
  <si>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</si>
  <si>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</si>
  <si>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</si>
  <si>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</si>
  <si>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</si>
  <si>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</si>
  <si>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</si>
  <si>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</si>
  <si>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</si>
  <si>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</si>
  <si>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</si>
  <si>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</si>
  <si>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</si>
  <si>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</si>
  <si>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</si>
  <si>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</si>
  <si>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</si>
  <si>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</si>
  <si>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</si>
  <si>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</si>
  <si>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</si>
  <si>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</si>
  <si>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</si>
  <si>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</si>
  <si>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</si>
  <si>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</si>
  <si>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</si>
  <si>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</si>
  <si>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</si>
  <si>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</si>
  <si>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</si>
  <si>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</si>
  <si>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</si>
  <si>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</si>
  <si>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</si>
  <si>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</si>
  <si>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</si>
  <si>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</si>
  <si>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</si>
  <si>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</si>
  <si>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</si>
  <si>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</si>
  <si>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</si>
  <si>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</si>
  <si>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</si>
  <si>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</si>
  <si>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</si>
  <si>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</si>
  <si>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</si>
  <si>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</si>
  <si>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</si>
  <si>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</si>
  <si>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</si>
  <si>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</si>
  <si>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</si>
  <si>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</si>
  <si>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</si>
  <si>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</si>
  <si>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</si>
  <si>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</si>
  <si>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</si>
  <si>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</si>
  <si>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</si>
  <si>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</si>
  <si>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</si>
  <si>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</si>
  <si>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</si>
  <si>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</si>
  <si>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</si>
  <si>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</si>
  <si>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</si>
  <si>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</si>
  <si>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</si>
  <si>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</si>
  <si>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</si>
  <si>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</si>
  <si>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</si>
  <si>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</si>
  <si>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</si>
  <si>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</si>
  <si>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</si>
  <si>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</si>
  <si>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</si>
  <si>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</si>
  <si>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</si>
  <si>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</si>
  <si>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</si>
  <si>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</si>
  <si>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</si>
  <si>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</si>
  <si>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</si>
  <si>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</si>
  <si>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</si>
  <si>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</si>
  <si>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</si>
  <si>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</si>
  <si>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</si>
  <si>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</si>
  <si>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</si>
  <si>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</si>
  <si>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</si>
  <si>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</si>
  <si>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</si>
  <si>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</si>
  <si>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</si>
  <si>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</si>
  <si>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</si>
  <si>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</si>
  <si>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</si>
  <si>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</si>
  <si>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</si>
  <si>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</si>
  <si>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</si>
  <si>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</si>
  <si>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</si>
  <si>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</si>
  <si>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</si>
  <si>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</si>
  <si>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</si>
  <si>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</si>
  <si>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</si>
  <si>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</si>
  <si>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</si>
  <si>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</si>
  <si>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</si>
  <si>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</si>
  <si>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</si>
  <si>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</si>
  <si>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</si>
  <si>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</si>
  <si>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</si>
  <si>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</si>
  <si>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</si>
  <si>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</si>
  <si>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</si>
  <si>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</si>
  <si>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</si>
  <si>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</si>
  <si>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</si>
  <si>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</si>
  <si>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</si>
  <si>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</si>
  <si>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</si>
  <si>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</si>
  <si>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</si>
  <si>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</si>
  <si>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</si>
  <si>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</si>
  <si>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</si>
  <si>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</si>
  <si>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</si>
  <si>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</si>
  <si>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</si>
  <si>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</si>
  <si>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</si>
  <si>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</si>
  <si>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</si>
  <si>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</si>
  <si>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</si>
  <si>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</si>
  <si>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</si>
  <si>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</si>
  <si>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</si>
  <si>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</si>
  <si>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</si>
  <si>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</si>
  <si>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</si>
  <si>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</si>
  <si>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</si>
  <si>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</si>
  <si>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</si>
  <si>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</si>
  <si>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</si>
  <si>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</si>
  <si>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</si>
  <si>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</si>
  <si>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</si>
  <si>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</si>
  <si>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</si>
  <si>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</si>
  <si>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</si>
  <si>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</si>
  <si>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</si>
  <si>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</si>
  <si>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</si>
  <si>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</si>
  <si>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</si>
  <si>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</si>
  <si>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</si>
  <si>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</si>
  <si>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</si>
  <si>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</si>
  <si>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</si>
  <si>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</si>
  <si>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</si>
  <si>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</si>
  <si>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</si>
  <si>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</si>
  <si>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</si>
  <si>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</si>
  <si>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</si>
  <si>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</si>
  <si>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</si>
  <si>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</si>
  <si>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</si>
  <si>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</si>
  <si>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</si>
  <si>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</si>
  <si>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</si>
  <si>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</si>
  <si>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</si>
  <si>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</si>
  <si>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</si>
  <si>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</si>
  <si>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</si>
  <si>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</si>
  <si>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</si>
  <si>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</si>
  <si>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</si>
  <si>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</si>
  <si>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</si>
  <si>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</si>
  <si>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</si>
  <si>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</si>
  <si>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</si>
  <si>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</si>
  <si>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</si>
  <si>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</si>
  <si>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</si>
  <si>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</si>
  <si>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</si>
  <si>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</si>
  <si>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</si>
  <si>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</si>
  <si>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</si>
  <si>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</si>
  <si>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</si>
  <si>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</si>
  <si>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</si>
  <si>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</si>
  <si>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</si>
  <si>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</si>
  <si>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</si>
  <si>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</si>
  <si>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</si>
  <si>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</si>
  <si>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</si>
  <si>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</si>
  <si>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</si>
  <si>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</si>
  <si>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</si>
  <si>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</si>
  <si>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</si>
  <si>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</si>
  <si>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</si>
  <si>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</si>
  <si>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</si>
  <si>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</si>
  <si>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</si>
  <si>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</si>
  <si>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</si>
  <si>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</si>
  <si>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</si>
  <si>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</si>
  <si>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</si>
  <si>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</si>
  <si>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</si>
  <si>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</si>
  <si>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</si>
  <si>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</si>
  <si>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</si>
  <si>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</si>
  <si>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</si>
  <si>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</si>
  <si>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</si>
  <si>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</si>
  <si>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</si>
  <si>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</si>
  <si>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</si>
  <si>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</si>
  <si>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</si>
  <si>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</si>
  <si>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</si>
  <si>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</si>
  <si>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</si>
  <si>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</si>
  <si>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</si>
  <si>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</si>
  <si>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</si>
  <si>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</si>
  <si>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</si>
  <si>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</si>
  <si>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</si>
  <si>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</si>
  <si>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</si>
  <si>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</si>
  <si>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</si>
  <si>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</si>
  <si>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</si>
  <si>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</si>
  <si>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</si>
  <si>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</si>
  <si>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</si>
  <si>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</si>
  <si>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</si>
  <si>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</si>
  <si>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</si>
  <si>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</si>
  <si>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</si>
  <si>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</si>
  <si>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</si>
  <si>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</si>
  <si>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</si>
  <si>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</si>
  <si>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</si>
  <si>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</si>
  <si>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</si>
  <si>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</si>
  <si>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</si>
  <si>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</si>
  <si>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</si>
  <si>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</si>
  <si>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</si>
  <si>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</si>
  <si>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</si>
  <si>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</si>
  <si>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</si>
  <si>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</si>
  <si>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</si>
  <si>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</si>
  <si>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</si>
  <si>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</si>
  <si>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</si>
  <si>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</si>
  <si>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</si>
  <si>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</si>
  <si>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</si>
  <si>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</si>
  <si>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</si>
  <si>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</si>
  <si>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</si>
  <si>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</si>
  <si>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</si>
  <si>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</si>
  <si>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</si>
  <si>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</si>
  <si>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</si>
  <si>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</si>
  <si>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</si>
  <si>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</si>
  <si>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</si>
  <si>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</si>
  <si>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</si>
  <si>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</si>
  <si>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</si>
  <si>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</si>
  <si>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</si>
  <si>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</si>
  <si>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</si>
  <si>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</si>
  <si>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</si>
  <si>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</si>
  <si>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</si>
  <si>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</si>
  <si>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</si>
  <si>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</si>
  <si>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</si>
  <si>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</si>
  <si>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</si>
  <si>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</si>
  <si>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</si>
  <si>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</si>
  <si>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</si>
  <si>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</si>
  <si>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</si>
  <si>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</si>
  <si>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</si>
  <si>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</si>
  <si>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</si>
  <si>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</si>
  <si>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</si>
  <si>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</si>
  <si>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</si>
  <si>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</si>
  <si>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</si>
  <si>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</si>
  <si>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</si>
  <si>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</si>
  <si>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</si>
  <si>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</si>
  <si>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</si>
  <si>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</si>
  <si>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</si>
  <si>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</si>
  <si>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</si>
  <si>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</si>
  <si>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</si>
  <si>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</si>
  <si>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</si>
  <si>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</si>
  <si>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</si>
  <si>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</si>
  <si>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</si>
  <si>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</si>
  <si>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</si>
  <si>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</si>
  <si>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</si>
  <si>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</si>
  <si>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</si>
  <si>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</si>
  <si>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</si>
  <si>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</si>
  <si>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</si>
  <si>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</si>
  <si>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</si>
  <si>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</si>
  <si>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</si>
  <si>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</si>
  <si>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</si>
  <si>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</si>
  <si>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</si>
  <si>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</si>
  <si>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</si>
  <si>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</si>
  <si>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</si>
  <si>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</si>
  <si>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</si>
  <si>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</si>
  <si>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</si>
  <si>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</si>
  <si>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</si>
  <si>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</si>
  <si>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</si>
  <si>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</si>
  <si>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</si>
  <si>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</si>
  <si>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</si>
  <si>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</si>
  <si>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</si>
  <si>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</si>
  <si>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</si>
  <si>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</si>
  <si>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</si>
  <si>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</si>
  <si>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</si>
  <si>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</si>
  <si>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</si>
  <si>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</si>
  <si>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</si>
  <si>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</si>
  <si>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</si>
  <si>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</si>
  <si>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</si>
  <si>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</si>
  <si>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</si>
  <si>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</si>
  <si>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</si>
  <si>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</si>
  <si>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</si>
  <si>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</si>
  <si>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</si>
  <si>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</si>
  <si>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</si>
  <si>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</si>
  <si>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</si>
  <si>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</si>
  <si>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</si>
  <si>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</si>
  <si>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</si>
  <si>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</si>
  <si>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</si>
  <si>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</si>
  <si>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</si>
  <si>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</si>
  <si>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</si>
  <si>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</si>
  <si>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</si>
  <si>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</si>
  <si>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</si>
  <si>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</si>
  <si>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</si>
  <si>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</si>
  <si>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</si>
  <si>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</si>
  <si>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</si>
  <si>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</si>
  <si>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</si>
  <si>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</si>
  <si>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</si>
  <si>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</si>
  <si>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</si>
  <si>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</si>
  <si>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</si>
  <si>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</si>
  <si>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</si>
  <si>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</si>
  <si>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</si>
  <si>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</si>
  <si>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</si>
  <si>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</si>
  <si>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</si>
  <si>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</si>
  <si>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</si>
  <si>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</si>
  <si>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</si>
  <si>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</si>
  <si>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</si>
  <si>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</si>
  <si>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</si>
  <si>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</si>
  <si>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</si>
  <si>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</si>
  <si>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</si>
  <si>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</si>
  <si>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</si>
  <si>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</si>
  <si>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</si>
  <si>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</si>
  <si>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</si>
  <si>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</si>
  <si>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</si>
  <si>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</si>
  <si>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</si>
  <si>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</si>
  <si>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</si>
  <si>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</si>
  <si>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</si>
  <si>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</si>
  <si>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</si>
  <si>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</si>
  <si>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</si>
  <si>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</si>
  <si>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</si>
  <si>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</si>
  <si>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</si>
  <si>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</si>
  <si>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</si>
  <si>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</si>
  <si>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</si>
  <si>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</si>
  <si>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</si>
  <si>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</si>
  <si>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</si>
  <si>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</si>
  <si>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</si>
  <si>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</si>
  <si>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</si>
  <si>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</si>
  <si>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</si>
  <si>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</si>
  <si>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</si>
  <si>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</si>
  <si>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</si>
  <si>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</si>
  <si>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</si>
  <si>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</si>
  <si>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</si>
  <si>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</si>
  <si>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</si>
  <si>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</si>
  <si>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</si>
  <si>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</si>
  <si>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</si>
  <si>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</si>
  <si>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</si>
  <si>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</si>
  <si>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</si>
  <si>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</si>
  <si>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</si>
  <si>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</si>
  <si>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</si>
  <si>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</si>
  <si>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</si>
  <si>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</si>
  <si>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</si>
  <si>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</si>
  <si>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</si>
  <si>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</si>
  <si>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</si>
  <si>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</si>
  <si>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</si>
  <si>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</si>
  <si>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</si>
  <si>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</si>
  <si>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</si>
  <si>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</si>
  <si>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</si>
  <si>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</si>
  <si>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</si>
  <si>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</si>
  <si>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</si>
  <si>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</si>
  <si>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</si>
  <si>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</si>
  <si>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</si>
  <si>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</si>
  <si>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</si>
  <si>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</si>
  <si>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</si>
  <si>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</si>
  <si>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</si>
  <si>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</si>
  <si>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</si>
  <si>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</si>
  <si>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</si>
  <si>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</si>
  <si>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</si>
  <si>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</si>
  <si>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</si>
  <si>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</si>
  <si>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</si>
  <si>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</si>
  <si>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</si>
  <si>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</si>
  <si>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</si>
  <si>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</si>
  <si>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</si>
  <si>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</si>
  <si>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</si>
  <si>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</si>
  <si>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</si>
  <si>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</si>
  <si>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</si>
  <si>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</si>
  <si>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</si>
  <si>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</si>
  <si>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</si>
  <si>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</si>
  <si>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</si>
  <si>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</si>
  <si>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</si>
  <si>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</si>
  <si>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</si>
  <si>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</si>
  <si>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</si>
  <si>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</si>
  <si>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</si>
  <si>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</si>
  <si>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</si>
  <si>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</si>
  <si>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</si>
  <si>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</si>
  <si>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</si>
  <si>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</si>
  <si>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</si>
  <si>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</si>
  <si>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</si>
  <si>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</si>
  <si>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</si>
  <si>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</si>
  <si>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</si>
  <si>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</si>
  <si>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</si>
  <si>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</si>
  <si>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</si>
  <si>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</si>
  <si>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</si>
  <si>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</si>
  <si>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</si>
  <si>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</si>
  <si>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</si>
  <si>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</si>
  <si>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</si>
  <si>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</si>
  <si>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</si>
  <si>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</si>
  <si>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</si>
  <si>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</si>
  <si>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</si>
  <si>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</si>
  <si>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</si>
  <si>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</si>
  <si>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</si>
  <si>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</si>
  <si>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</si>
  <si>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</si>
  <si>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</si>
  <si>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</si>
  <si>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</si>
  <si>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</si>
  <si>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</si>
  <si>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</si>
  <si>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</si>
  <si>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</si>
  <si>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</si>
  <si>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</si>
  <si>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</si>
  <si>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</si>
  <si>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</si>
  <si>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</si>
  <si>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</si>
  <si>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</si>
  <si>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</si>
  <si>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</si>
  <si>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</si>
  <si>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</si>
  <si>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</si>
  <si>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</si>
  <si>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</si>
  <si>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</si>
  <si>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</si>
  <si>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</si>
  <si>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</si>
  <si>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</si>
  <si>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</si>
  <si>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</si>
  <si>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</si>
  <si>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</si>
  <si>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</si>
  <si>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</si>
  <si>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</si>
  <si>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</si>
  <si>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</si>
  <si>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</si>
  <si>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</si>
  <si>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</si>
  <si>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</si>
  <si>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</si>
  <si>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</si>
  <si>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</si>
  <si>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</si>
  <si>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</si>
  <si>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</si>
  <si>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</si>
  <si>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</si>
  <si>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</si>
  <si>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</si>
  <si>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</si>
  <si>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</si>
  <si>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</si>
  <si>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</si>
  <si>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</si>
  <si>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</si>
  <si>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</si>
  <si>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</si>
  <si>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</si>
  <si>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</si>
  <si>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</si>
  <si>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</si>
  <si>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</si>
  <si>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</si>
  <si>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</si>
  <si>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</si>
  <si>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</si>
  <si>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</si>
  <si>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</si>
  <si>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</si>
  <si>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</si>
  <si>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</si>
  <si>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</si>
  <si>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</si>
  <si>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</si>
  <si>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</si>
  <si>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</si>
  <si>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</si>
  <si>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</si>
  <si>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</si>
  <si>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</si>
  <si>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</si>
  <si>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</si>
  <si>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</si>
  <si>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</si>
  <si>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</si>
  <si>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</si>
  <si>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</si>
  <si>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</si>
  <si>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</si>
  <si>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</si>
  <si>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</si>
  <si>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</si>
  <si>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</si>
  <si>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</si>
  <si>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</si>
  <si>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</si>
  <si>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</si>
  <si>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</si>
  <si>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</si>
  <si>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</si>
  <si>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</si>
  <si>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</si>
  <si>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</si>
  <si>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</si>
  <si>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</si>
  <si>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</si>
  <si>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</si>
  <si>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</si>
  <si>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</si>
  <si>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</si>
  <si>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</si>
  <si>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</si>
  <si>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</si>
  <si>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</si>
  <si>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</si>
  <si>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</si>
  <si>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</si>
  <si>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</si>
  <si>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</si>
  <si>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</si>
  <si>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</si>
  <si>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</si>
  <si>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</si>
  <si>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</si>
  <si>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</si>
  <si>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</si>
  <si>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</si>
  <si>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</si>
  <si>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</si>
  <si>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</si>
  <si>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</si>
  <si>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</si>
  <si>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</si>
  <si>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</si>
  <si>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</si>
  <si>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</si>
  <si>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</si>
  <si>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</si>
  <si>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</si>
  <si>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</si>
  <si>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</si>
  <si>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</si>
  <si>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</si>
  <si>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</si>
  <si>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</si>
  <si>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</si>
  <si>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</si>
  <si>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</si>
  <si>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</si>
  <si>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</si>
  <si>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</si>
  <si>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</si>
  <si>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</si>
  <si>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</si>
  <si>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</si>
  <si>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</si>
  <si>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</si>
  <si>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</si>
  <si>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</si>
  <si>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</si>
  <si>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</si>
  <si>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</si>
  <si>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</si>
  <si>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</si>
  <si>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</si>
  <si>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</si>
  <si>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</si>
  <si>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</si>
  <si>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</si>
  <si>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</si>
  <si>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</si>
  <si>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</si>
  <si>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</si>
  <si>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</si>
  <si>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</si>
  <si>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</si>
  <si>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</si>
  <si>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</si>
  <si>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</si>
  <si>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</si>
  <si>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</si>
  <si>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</si>
  <si>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</si>
  <si>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</si>
  <si>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</si>
  <si>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</si>
  <si>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</si>
  <si>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</si>
  <si>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</si>
  <si>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</si>
  <si>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</si>
  <si>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</si>
  <si>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</si>
  <si>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</si>
  <si>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</si>
  <si>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</si>
  <si>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</si>
  <si>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</si>
  <si>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</si>
  <si>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</si>
  <si>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</si>
  <si>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</si>
  <si>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</si>
  <si>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</si>
  <si>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</si>
  <si>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</si>
  <si>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</si>
  <si>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</si>
  <si>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</si>
  <si>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</si>
  <si>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</si>
  <si>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</si>
  <si>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</si>
  <si>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</si>
  <si>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</si>
  <si>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</si>
  <si>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</si>
  <si>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</si>
  <si>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</si>
  <si>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</si>
  <si>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</si>
  <si>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</si>
  <si>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</si>
  <si>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</si>
  <si>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</si>
  <si>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</si>
  <si>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</si>
  <si>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</si>
  <si>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</si>
  <si>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</si>
  <si>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</si>
  <si>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</si>
  <si>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</si>
  <si>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</si>
  <si>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</si>
  <si>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</si>
  <si>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</si>
  <si>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</si>
  <si>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</si>
  <si>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</si>
  <si>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</si>
  <si>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</si>
  <si>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</si>
  <si>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</si>
  <si>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</si>
  <si>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</si>
  <si>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</si>
  <si>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</si>
  <si>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</si>
  <si>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</si>
  <si>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</si>
  <si>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</si>
  <si>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</si>
  <si>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</si>
  <si>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</si>
  <si>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</si>
  <si>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</si>
  <si>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</si>
  <si>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</si>
  <si>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</si>
  <si>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</si>
  <si>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</si>
  <si>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</si>
  <si>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</si>
  <si>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</si>
  <si>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</si>
  <si>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</si>
  <si>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</si>
  <si>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</si>
  <si>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</si>
  <si>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</si>
  <si>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</si>
  <si>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</si>
  <si>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</si>
  <si>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</si>
  <si>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</si>
  <si>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</si>
  <si>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</si>
  <si>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</si>
  <si>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</si>
  <si>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</si>
  <si>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</si>
  <si>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</si>
  <si>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</si>
  <si>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</si>
  <si>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</si>
  <si>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</si>
  <si>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</si>
  <si>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</si>
  <si>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</si>
  <si>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</si>
  <si>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</si>
  <si>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</si>
  <si>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</si>
  <si>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</si>
  <si>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</si>
  <si>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</si>
  <si>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</si>
  <si>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</si>
  <si>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</si>
  <si>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</si>
  <si>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</si>
  <si>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</si>
  <si>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</si>
  <si>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</si>
  <si>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</si>
  <si>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</si>
  <si>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</si>
  <si>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</si>
  <si>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</si>
  <si>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</si>
  <si>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</si>
  <si>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</si>
  <si>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</si>
  <si>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</si>
  <si>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</si>
  <si>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</si>
  <si>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</si>
  <si>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</si>
  <si>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</si>
  <si>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</si>
  <si>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</si>
  <si>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</si>
  <si>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</si>
  <si>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</si>
  <si>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</si>
  <si>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</si>
  <si>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</si>
  <si>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</si>
  <si>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</si>
  <si>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</si>
  <si>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</si>
  <si>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</si>
  <si>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</si>
  <si>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</si>
  <si>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</si>
  <si>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</si>
  <si>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</si>
  <si>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</si>
  <si>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</si>
  <si>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</si>
  <si>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</si>
  <si>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</si>
  <si>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</si>
  <si>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</si>
  <si>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</si>
  <si>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</si>
  <si>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</si>
  <si>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</si>
  <si>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</si>
  <si>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</si>
  <si>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</si>
  <si>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</si>
  <si>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</si>
  <si>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</si>
  <si>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</si>
  <si>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</si>
  <si>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</si>
  <si>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</si>
  <si>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</si>
  <si>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</si>
  <si>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</si>
  <si>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</si>
  <si>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</si>
  <si>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</si>
  <si>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</si>
  <si>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</si>
  <si>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</si>
  <si>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</si>
  <si>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</si>
  <si>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</si>
  <si>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</si>
  <si>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</si>
  <si>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</si>
  <si>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</si>
  <si>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</si>
  <si>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</si>
  <si>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</si>
  <si>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</si>
  <si>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</si>
  <si>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</si>
  <si>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</si>
  <si>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</si>
  <si>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</si>
  <si>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</si>
  <si>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</si>
  <si>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</si>
  <si>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</si>
  <si>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</si>
  <si>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</si>
  <si>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</si>
  <si>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</si>
  <si>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</si>
  <si>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</si>
  <si>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</si>
  <si>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</si>
  <si>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</si>
  <si>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</si>
  <si>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</si>
  <si>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</si>
  <si>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</si>
  <si>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</si>
  <si>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</si>
  <si>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</si>
  <si>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</si>
  <si>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</si>
  <si>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</si>
  <si>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</si>
  <si>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</si>
  <si>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</si>
  <si>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</si>
  <si>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</si>
  <si>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</si>
  <si>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</si>
  <si>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</si>
  <si>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</si>
  <si>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</si>
  <si>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</si>
  <si>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</si>
  <si>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</si>
  <si>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</si>
  <si>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</si>
  <si>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</si>
  <si>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</si>
  <si>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</si>
  <si>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</si>
  <si>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</si>
  <si>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</si>
  <si>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</si>
  <si>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</si>
  <si>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</si>
  <si>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</si>
  <si>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</si>
  <si>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</si>
  <si>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</si>
  <si>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</si>
  <si>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</si>
  <si>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</si>
  <si>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</si>
  <si>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</si>
  <si>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</si>
  <si>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</si>
  <si>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</si>
  <si>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</si>
  <si>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</si>
  <si>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</si>
  <si>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</si>
  <si>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</si>
  <si>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</si>
  <si>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</si>
  <si>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</si>
  <si>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</si>
  <si>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</si>
  <si>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</si>
  <si>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</si>
  <si>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</si>
  <si>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</si>
  <si>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</si>
  <si>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</si>
  <si>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</si>
  <si>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</si>
  <si>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</si>
  <si>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</si>
  <si>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</si>
  <si>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</si>
  <si>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</si>
  <si>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</si>
  <si>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</si>
  <si>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</si>
  <si>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</si>
  <si>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</si>
  <si>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</si>
  <si>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</si>
  <si>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</si>
  <si>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</si>
  <si>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</si>
  <si>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</si>
  <si>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</si>
  <si>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</si>
  <si>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</si>
  <si>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</si>
  <si>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</si>
  <si>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</si>
  <si>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</si>
  <si>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</si>
  <si>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</si>
  <si>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</si>
  <si>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</si>
  <si>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</si>
  <si>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</si>
  <si>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</si>
  <si>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</si>
  <si>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</si>
  <si>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</si>
  <si>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</si>
  <si>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</si>
  <si>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</si>
  <si>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</si>
  <si>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</si>
  <si>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</si>
  <si>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</si>
  <si>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</si>
  <si>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</si>
  <si>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</si>
  <si>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</si>
  <si>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</si>
  <si>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</si>
  <si>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</si>
  <si>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</si>
  <si>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</si>
  <si>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</si>
  <si>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</si>
  <si>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</si>
  <si>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</si>
  <si>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</si>
  <si>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</si>
  <si>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</si>
  <si>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</si>
  <si>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</si>
  <si>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</si>
  <si>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</si>
  <si>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</si>
  <si>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</si>
  <si>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</si>
  <si>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</si>
  <si>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</si>
  <si>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</si>
  <si>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</si>
  <si>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</si>
  <si>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</si>
  <si>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</si>
  <si>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</si>
  <si>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</si>
  <si>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</si>
  <si>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</si>
  <si>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</si>
  <si>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</si>
  <si>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</si>
  <si>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</si>
  <si>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</si>
  <si>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</si>
  <si>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</si>
  <si>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</si>
  <si>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</si>
  <si>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</si>
  <si>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</si>
  <si>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</si>
  <si>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</si>
  <si>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</si>
  <si>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</si>
  <si>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</si>
  <si>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</si>
  <si>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</si>
  <si>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</si>
  <si>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</si>
  <si>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</si>
  <si>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</si>
  <si>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</si>
  <si>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</si>
  <si>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</si>
  <si>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</si>
  <si>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</si>
  <si>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</si>
  <si>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</si>
  <si>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</si>
  <si>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</si>
  <si>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</si>
  <si>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</si>
  <si>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</si>
  <si>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</si>
  <si>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</si>
  <si>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</si>
  <si>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</si>
  <si>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</si>
  <si>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</si>
  <si>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</si>
  <si>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</si>
  <si>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</si>
  <si>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</si>
  <si>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</si>
  <si>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</si>
  <si>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</si>
  <si>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</si>
  <si>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</si>
  <si>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</si>
  <si>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</si>
  <si>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</si>
  <si>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</si>
  <si>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</si>
  <si>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</si>
  <si>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</si>
  <si>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</si>
  <si>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</si>
  <si>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</si>
  <si>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</si>
  <si>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</si>
  <si>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</si>
  <si>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</si>
  <si>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</si>
  <si>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</si>
  <si>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</si>
  <si>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</si>
  <si>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</si>
  <si>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</si>
  <si>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</si>
  <si>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</si>
  <si>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</si>
  <si>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</si>
  <si>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</si>
  <si>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</si>
  <si>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</si>
  <si>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</si>
  <si>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</si>
  <si>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</si>
  <si>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</si>
  <si>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</si>
  <si>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</si>
  <si>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</si>
  <si>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</si>
  <si>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</si>
  <si>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</si>
  <si>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</si>
  <si>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</si>
  <si>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</si>
  <si>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</si>
  <si>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</si>
  <si>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</si>
  <si>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</si>
  <si>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</si>
  <si>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</si>
  <si>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</si>
  <si>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</si>
  <si>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</si>
  <si>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</si>
  <si>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</si>
  <si>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</si>
  <si>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</si>
  <si>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</si>
  <si>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</si>
  <si>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</si>
  <si>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</si>
  <si>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</si>
  <si>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</si>
  <si>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</si>
  <si>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</si>
  <si>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</si>
  <si>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</si>
  <si>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</si>
  <si>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</si>
  <si>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</si>
  <si>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</si>
  <si>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</si>
  <si>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</si>
  <si>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</si>
  <si>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</si>
  <si>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</si>
  <si>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</si>
  <si>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</si>
  <si>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</si>
  <si>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</si>
  <si>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</si>
  <si>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</si>
  <si>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</si>
  <si>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</si>
  <si>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</si>
  <si>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</si>
  <si>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</si>
  <si>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</si>
  <si>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</si>
  <si>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</si>
  <si>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</si>
  <si>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</si>
  <si>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</si>
  <si>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</si>
  <si>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</si>
  <si>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</si>
  <si>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</si>
  <si>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</si>
  <si>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</si>
  <si>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</si>
  <si>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</si>
  <si>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</si>
  <si>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</si>
  <si>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</si>
  <si>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</si>
  <si>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</si>
  <si>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</si>
  <si>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</si>
  <si>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</si>
  <si>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</si>
  <si>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</si>
  <si>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</si>
  <si>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</si>
  <si>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</si>
  <si>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</si>
  <si>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</si>
  <si>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</si>
  <si>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</si>
  <si>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</si>
  <si>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</si>
  <si>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</si>
  <si>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</si>
  <si>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</si>
  <si>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</si>
  <si>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</si>
  <si>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</si>
  <si>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</si>
  <si>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</si>
  <si>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</si>
  <si>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</si>
  <si>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</si>
  <si>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</si>
  <si>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</si>
  <si>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</si>
  <si>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</si>
  <si>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</si>
  <si>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</si>
  <si>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</si>
  <si>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</si>
  <si>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</si>
  <si>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</si>
  <si>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</si>
  <si>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</si>
  <si>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</si>
  <si>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</si>
  <si>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</si>
  <si>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</si>
  <si>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</si>
  <si>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</si>
  <si>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</si>
  <si>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</si>
  <si>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</si>
  <si>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</si>
  <si>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</si>
  <si>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</si>
  <si>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</si>
  <si>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</si>
  <si>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</si>
  <si>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</si>
  <si>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</si>
  <si>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</si>
  <si>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</si>
  <si>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</si>
  <si>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</si>
  <si>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</si>
  <si>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</si>
  <si>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</si>
  <si>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</si>
  <si>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</si>
  <si>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</si>
  <si>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</si>
  <si>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</si>
  <si>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</si>
  <si>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</si>
  <si>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</si>
  <si>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</si>
  <si>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</si>
  <si>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</si>
  <si>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</si>
  <si>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</si>
  <si>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</si>
  <si>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</si>
  <si>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</si>
  <si>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</si>
  <si>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</si>
  <si>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</si>
  <si>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</si>
  <si>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</si>
  <si>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</si>
  <si>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</si>
  <si>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</si>
  <si>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</si>
  <si>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</si>
  <si>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</si>
  <si>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</si>
  <si>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</si>
  <si>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</si>
  <si>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</si>
  <si>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</si>
  <si>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</si>
  <si>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</si>
  <si>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</si>
  <si>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</si>
  <si>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</si>
  <si>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</si>
  <si>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</si>
  <si>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</si>
  <si>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</si>
  <si>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</si>
  <si>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</si>
  <si>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</si>
  <si>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</si>
  <si>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</si>
  <si>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</si>
  <si>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</si>
  <si>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</si>
  <si>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</si>
  <si>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</si>
  <si>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</si>
  <si>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</si>
  <si>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</si>
  <si>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</si>
  <si>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</si>
  <si>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</si>
  <si>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</si>
  <si>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</si>
  <si>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</si>
  <si>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</si>
  <si>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</si>
  <si>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</si>
  <si>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</si>
  <si>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</si>
  <si>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</si>
  <si>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</si>
  <si>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</si>
  <si>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</si>
  <si>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</si>
  <si>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</si>
  <si>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</si>
  <si>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</si>
  <si>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</si>
  <si>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</si>
  <si>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</si>
  <si>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</si>
  <si>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</si>
  <si>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</si>
  <si>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</si>
  <si>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</si>
  <si>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</si>
  <si>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</si>
  <si>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</si>
  <si>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</si>
  <si>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</si>
  <si>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</si>
  <si>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</si>
  <si>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</si>
  <si>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</si>
  <si>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</si>
  <si>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</si>
  <si>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</si>
  <si>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</si>
  <si>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</si>
  <si>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</si>
  <si>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</si>
  <si>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</si>
  <si>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</si>
  <si>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</si>
  <si>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</si>
  <si>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</si>
  <si>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</si>
  <si>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</si>
  <si>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</si>
  <si>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</si>
  <si>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</si>
  <si>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</si>
  <si>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</si>
  <si>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</si>
  <si>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</si>
  <si>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</si>
  <si>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</si>
  <si>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</si>
  <si>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</si>
  <si>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</si>
  <si>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</si>
  <si>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</si>
  <si>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</si>
  <si>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</si>
  <si>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</si>
  <si>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</si>
  <si>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</si>
  <si>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</si>
  <si>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</si>
  <si>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</si>
  <si>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</si>
  <si>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</si>
  <si>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</si>
  <si>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</si>
  <si>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</si>
  <si>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</si>
  <si>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</si>
  <si>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</si>
  <si>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</si>
  <si>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</si>
  <si>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</si>
  <si>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</si>
  <si>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</si>
  <si>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</si>
  <si>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</si>
  <si>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</si>
  <si>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</si>
  <si>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</si>
  <si>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</si>
  <si>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</si>
  <si>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</si>
  <si>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</si>
  <si>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</si>
  <si>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</si>
  <si>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</si>
  <si>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</si>
  <si>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</si>
  <si>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</si>
  <si>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</si>
  <si>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</si>
  <si>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</si>
  <si>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</si>
  <si>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</si>
  <si>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</si>
  <si>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</si>
  <si>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</si>
  <si>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</si>
  <si>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</si>
  <si>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</si>
  <si>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</si>
  <si>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</si>
  <si>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</si>
  <si>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</si>
  <si>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</si>
  <si>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</si>
  <si>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</si>
  <si>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</si>
  <si>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</si>
  <si>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</si>
  <si>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</si>
  <si>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</si>
  <si>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</si>
  <si>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</si>
  <si>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</si>
  <si>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</si>
  <si>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</si>
  <si>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</si>
  <si>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</si>
  <si>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</si>
  <si>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</si>
  <si>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</si>
  <si>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</si>
  <si>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</si>
  <si>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</si>
  <si>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</si>
  <si>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</si>
  <si>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</si>
  <si>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</si>
  <si>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</si>
  <si>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</si>
  <si>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</si>
  <si>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</si>
  <si>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</si>
  <si>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</si>
  <si>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</si>
  <si>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</si>
  <si>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</si>
  <si>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</si>
  <si>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</si>
  <si>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</si>
  <si>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</si>
  <si>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</si>
  <si>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</si>
  <si>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</si>
  <si>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</si>
  <si>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</si>
  <si>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</si>
  <si>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</si>
  <si>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</si>
  <si>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</si>
  <si>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</si>
  <si>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</si>
  <si>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</si>
  <si>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</si>
  <si>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</si>
  <si>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</si>
  <si>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</si>
  <si>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</si>
  <si>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</si>
  <si>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</si>
  <si>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</si>
  <si>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</si>
  <si>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</si>
  <si>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</si>
  <si>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</si>
  <si>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</si>
  <si>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</si>
  <si>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</si>
  <si>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</si>
  <si>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</si>
  <si>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</si>
  <si>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</si>
  <si>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</si>
  <si>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</si>
  <si>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</si>
  <si>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</si>
  <si>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</si>
  <si>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</si>
  <si>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</si>
  <si>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</si>
  <si>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</si>
  <si>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</si>
  <si>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</si>
  <si>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</si>
  <si>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</si>
  <si>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</si>
  <si>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</si>
  <si>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</si>
  <si>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</si>
  <si>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</si>
  <si>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</si>
  <si>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</si>
  <si>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</si>
  <si>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</si>
  <si>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</si>
  <si>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</si>
  <si>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</si>
  <si>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</si>
  <si>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</si>
  <si>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</si>
  <si>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</si>
  <si>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</si>
  <si>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</si>
  <si>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</si>
  <si>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</si>
  <si>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</si>
  <si>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</si>
  <si>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</si>
  <si>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</si>
  <si>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</si>
  <si>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</si>
  <si>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</si>
  <si>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</si>
  <si>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</si>
  <si>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</si>
  <si>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</si>
  <si>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</si>
  <si>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</si>
  <si>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</si>
  <si>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</si>
  <si>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</si>
  <si>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</si>
  <si>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</si>
  <si>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</si>
  <si>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</si>
  <si>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</si>
  <si>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</si>
  <si>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</si>
  <si>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</si>
  <si>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</si>
  <si>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</si>
  <si>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</si>
  <si>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</si>
  <si>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</si>
  <si>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</si>
  <si>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</si>
  <si>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</si>
  <si>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</si>
  <si>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</si>
  <si>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</si>
  <si>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</si>
  <si>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</si>
  <si>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</si>
  <si>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</si>
  <si>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</si>
  <si>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</si>
  <si>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</si>
  <si>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</si>
  <si>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</si>
  <si>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</si>
  <si>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</si>
  <si>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</si>
  <si>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</si>
  <si>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</si>
  <si>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</si>
  <si>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</si>
  <si>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</si>
  <si>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</si>
  <si>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</si>
  <si>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</si>
  <si>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</si>
  <si>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</si>
  <si>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</si>
  <si>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</si>
  <si>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</si>
  <si>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</si>
  <si>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</si>
  <si>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</si>
  <si>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</si>
  <si>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</si>
  <si>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</si>
  <si>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</si>
  <si>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</si>
  <si>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</si>
  <si>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</si>
  <si>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</si>
  <si>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</si>
  <si>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</si>
  <si>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</si>
  <si>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</si>
  <si>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</si>
  <si>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</si>
  <si>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</si>
  <si>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</si>
  <si>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</si>
  <si>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</si>
  <si>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</si>
  <si>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</si>
  <si>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</si>
  <si>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</si>
  <si>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</si>
  <si>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</si>
  <si>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</si>
  <si>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</si>
  <si>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</si>
  <si>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</si>
  <si>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</si>
  <si>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</si>
  <si>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</si>
  <si>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</si>
  <si>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</si>
  <si>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</si>
  <si>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</si>
  <si>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</si>
  <si>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</si>
  <si>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</si>
  <si>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</si>
  <si>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</si>
  <si>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</si>
  <si>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</si>
  <si>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</si>
  <si>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</si>
  <si>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</si>
  <si>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</si>
  <si>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</si>
  <si>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</si>
  <si>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</si>
  <si>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</si>
  <si>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</si>
  <si>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</si>
  <si>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</si>
  <si>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</si>
  <si>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</si>
  <si>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</si>
  <si>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</si>
  <si>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</si>
  <si>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</si>
  <si>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</si>
  <si>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</si>
  <si>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</si>
  <si>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</si>
  <si>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</si>
  <si>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</si>
  <si>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</si>
  <si>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</si>
  <si>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</si>
  <si>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</si>
  <si>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</si>
  <si>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</si>
  <si>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</si>
  <si>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</si>
  <si>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</si>
  <si>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</si>
  <si>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</si>
  <si>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</si>
  <si>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</si>
  <si>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</si>
  <si>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</si>
  <si>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</si>
  <si>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</si>
  <si>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</si>
  <si>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</si>
  <si>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</si>
  <si>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</si>
  <si>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</si>
  <si>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</si>
  <si>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</si>
  <si>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</si>
  <si>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</si>
  <si>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</si>
  <si>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</si>
  <si>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</si>
  <si>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</si>
  <si>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</si>
  <si>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</si>
  <si>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</si>
  <si>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</si>
  <si>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</si>
  <si>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</si>
  <si>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</si>
  <si>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</si>
  <si>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</si>
  <si>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</si>
  <si>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</si>
  <si>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</si>
  <si>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</si>
  <si>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</si>
  <si>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</si>
  <si>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</si>
  <si>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</si>
  <si>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</si>
  <si>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</si>
  <si>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</si>
  <si>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</si>
  <si>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</si>
  <si>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</si>
  <si>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</si>
  <si>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</si>
  <si>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</si>
  <si>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</si>
  <si>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</si>
  <si>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</si>
  <si>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</si>
  <si>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</si>
  <si>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</si>
  <si>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</si>
  <si>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</si>
  <si>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</si>
  <si>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</si>
  <si>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</si>
  <si>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</si>
  <si>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</si>
  <si>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</si>
  <si>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</si>
  <si>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</si>
  <si>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</si>
  <si>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</si>
  <si>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</si>
  <si>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</si>
  <si>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</si>
  <si>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</si>
  <si>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</si>
  <si>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</si>
  <si>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</si>
  <si>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</si>
  <si>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</si>
  <si>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</si>
  <si>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</si>
  <si>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</si>
  <si>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</si>
  <si>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</si>
  <si>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</si>
  <si>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</si>
  <si>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</si>
  <si>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</si>
  <si>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</si>
  <si>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</si>
  <si>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</si>
  <si>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</si>
  <si>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</si>
  <si>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</si>
  <si>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</si>
  <si>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</si>
  <si>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</si>
  <si>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</si>
  <si>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</si>
  <si>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</si>
  <si>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</si>
  <si>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</si>
  <si>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</si>
  <si>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</si>
  <si>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</si>
  <si>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</si>
  <si>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</si>
  <si>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</si>
  <si>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</si>
  <si>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</si>
  <si>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</si>
  <si>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</si>
  <si>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</si>
  <si>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</si>
  <si>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</si>
  <si>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</si>
  <si>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</si>
  <si>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</si>
  <si>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</si>
  <si>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</si>
  <si>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</si>
  <si>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</si>
  <si>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</si>
  <si>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</si>
  <si>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</si>
  <si>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</si>
  <si>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</si>
  <si>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</si>
  <si>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</si>
  <si>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</si>
  <si>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</si>
  <si>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</si>
  <si>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</si>
  <si>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</si>
  <si>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</si>
  <si>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</si>
  <si>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</si>
  <si>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</si>
  <si>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</si>
  <si>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</si>
  <si>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</si>
  <si>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</si>
  <si>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</si>
  <si>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</si>
  <si>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</si>
  <si>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</si>
  <si>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</si>
  <si>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</si>
  <si>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</si>
  <si>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</si>
  <si>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</si>
  <si>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</si>
  <si>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</si>
  <si>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</si>
  <si>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</si>
  <si>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</si>
  <si>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</si>
  <si>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</si>
  <si>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</si>
  <si>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</si>
  <si>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</si>
  <si>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</si>
  <si>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</si>
  <si>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</si>
  <si>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</si>
  <si>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</si>
  <si>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</si>
  <si>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</si>
  <si>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</si>
  <si>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</si>
  <si>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</si>
  <si>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</si>
  <si>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</si>
  <si>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</si>
  <si>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</si>
  <si>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</si>
  <si>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</si>
  <si>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</si>
  <si>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</si>
  <si>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</si>
  <si>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</si>
  <si>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</si>
  <si>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</si>
  <si>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</si>
  <si>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</si>
  <si>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</si>
  <si>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</si>
  <si>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</si>
  <si>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</si>
  <si>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</si>
  <si>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</si>
  <si>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</si>
  <si>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</si>
  <si>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</si>
  <si>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</si>
  <si>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</si>
  <si>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</si>
  <si>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</si>
  <si>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</si>
  <si>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</si>
  <si>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</si>
  <si>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</si>
  <si>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</si>
  <si>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</si>
  <si>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</si>
  <si>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</si>
  <si>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</si>
  <si>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</si>
  <si>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</si>
  <si>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</si>
  <si>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</si>
  <si>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</si>
  <si>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</si>
  <si>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</si>
  <si>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</si>
  <si>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</si>
  <si>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</si>
  <si>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</si>
  <si>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</si>
  <si>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</si>
  <si>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</si>
  <si>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</si>
  <si>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</si>
  <si>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</si>
  <si>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</si>
  <si>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</si>
  <si>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</si>
  <si>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</si>
  <si>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</si>
  <si>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</si>
  <si>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</si>
  <si>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</si>
  <si>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</si>
  <si>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</si>
  <si>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</si>
  <si>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</si>
  <si>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</si>
  <si>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</si>
  <si>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</si>
  <si>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</si>
  <si>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</si>
  <si>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</si>
  <si>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</si>
  <si>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</si>
  <si>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</si>
  <si>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</si>
  <si>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</si>
  <si>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</si>
  <si>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</si>
  <si>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</si>
  <si>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</si>
  <si>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</si>
  <si>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</si>
  <si>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</si>
  <si>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</si>
  <si>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</si>
  <si>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</si>
  <si>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</si>
  <si>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</si>
  <si>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</si>
  <si>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</si>
  <si>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</si>
  <si>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</si>
  <si>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</si>
  <si>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</si>
  <si>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</si>
  <si>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</si>
  <si>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</si>
  <si>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</si>
  <si>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</si>
  <si>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</si>
  <si>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</si>
  <si>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</si>
  <si>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</si>
  <si>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</si>
  <si>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</si>
  <si>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</si>
  <si>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</si>
  <si>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</si>
  <si>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</si>
  <si>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</si>
  <si>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</si>
  <si>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</si>
  <si>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</si>
  <si>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</si>
  <si>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</si>
  <si>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</si>
  <si>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</si>
  <si>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</si>
  <si>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</si>
  <si>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</si>
  <si>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</si>
  <si>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</si>
  <si>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</si>
  <si>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</si>
  <si>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</si>
  <si>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</si>
  <si>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</si>
  <si>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</si>
  <si>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</si>
  <si>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</si>
  <si>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</si>
  <si>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</si>
  <si>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</si>
  <si>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</si>
  <si>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</si>
  <si>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</si>
  <si>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</si>
  <si>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</si>
  <si>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</si>
  <si>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</si>
  <si>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</si>
  <si>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</si>
  <si>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</si>
  <si>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</si>
  <si>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</si>
  <si>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</si>
  <si>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</si>
  <si>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</si>
  <si>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</si>
  <si>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</si>
  <si>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</si>
  <si>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</si>
  <si>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</si>
  <si>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</si>
  <si>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</si>
  <si>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</si>
  <si>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</si>
  <si>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</si>
  <si>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</si>
  <si>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</si>
  <si>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</si>
  <si>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</si>
  <si>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</si>
  <si>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</si>
  <si>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</si>
  <si>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</si>
  <si>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</si>
  <si>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</si>
  <si>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</si>
  <si>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</si>
  <si>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</si>
  <si>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</si>
  <si>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</si>
  <si>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</si>
  <si>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</si>
  <si>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</si>
  <si>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</si>
  <si>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</si>
  <si>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</si>
  <si>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</si>
  <si>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</si>
  <si>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</si>
  <si>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</si>
  <si>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</si>
  <si>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</si>
  <si>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</si>
  <si>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</si>
  <si>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</si>
  <si>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</si>
  <si>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</si>
  <si>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</si>
  <si>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</si>
  <si>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</si>
  <si>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</si>
  <si>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</si>
  <si>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</si>
  <si>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</si>
  <si>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</si>
  <si>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</si>
  <si>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</si>
  <si>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</si>
  <si>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</si>
  <si>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</si>
  <si>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</si>
  <si>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</si>
  <si>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</si>
  <si>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</si>
  <si>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</si>
  <si>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</si>
  <si>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</si>
  <si>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</si>
  <si>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</si>
  <si>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</si>
  <si>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</si>
  <si>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</si>
  <si>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</si>
  <si>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</si>
  <si>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</si>
  <si>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</si>
  <si>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</si>
  <si>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</si>
  <si>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</si>
  <si>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</si>
  <si>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</si>
  <si>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</si>
  <si>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</si>
  <si>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</si>
  <si>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</si>
  <si>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</si>
  <si>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</si>
  <si>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</si>
  <si>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</si>
  <si>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</si>
  <si>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</si>
  <si>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</si>
  <si>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</si>
  <si>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</si>
  <si>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</si>
  <si>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</si>
  <si>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</si>
  <si>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</si>
  <si>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</si>
  <si>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</si>
  <si>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</si>
  <si>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</si>
  <si>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</si>
  <si>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</si>
  <si>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</si>
  <si>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</si>
  <si>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</si>
  <si>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</si>
  <si>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</si>
  <si>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</si>
  <si>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</si>
  <si>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</si>
  <si>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</si>
  <si>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</si>
  <si>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</si>
  <si>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</si>
  <si>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</si>
  <si>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</si>
  <si>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</si>
  <si>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</si>
  <si>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</si>
  <si>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</si>
  <si>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</si>
  <si>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</si>
  <si>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</si>
  <si>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</si>
  <si>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</si>
  <si>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</si>
  <si>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</si>
  <si>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</si>
  <si>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</si>
  <si>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</si>
  <si>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</si>
  <si>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</si>
  <si>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</si>
  <si>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</si>
  <si>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</si>
  <si>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</si>
  <si>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</si>
  <si>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</si>
  <si>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</si>
  <si>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</si>
  <si>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</si>
  <si>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</si>
  <si>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</si>
  <si>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</si>
  <si>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</si>
  <si>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</si>
  <si>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</si>
  <si>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</si>
  <si>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</si>
  <si>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</si>
  <si>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</si>
  <si>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</si>
  <si>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</si>
  <si>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</si>
  <si>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</si>
  <si>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</si>
  <si>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</si>
  <si>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</si>
  <si>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</si>
  <si>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</si>
  <si>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</si>
  <si>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</si>
  <si>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</si>
  <si>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</si>
  <si>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</si>
  <si>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</si>
  <si>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</si>
  <si>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</si>
  <si>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</si>
  <si>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</si>
  <si>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</si>
  <si>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</si>
  <si>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</si>
  <si>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</si>
  <si>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</si>
  <si>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</si>
  <si>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</si>
  <si>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</si>
  <si>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</si>
  <si>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</si>
  <si>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</si>
  <si>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</si>
  <si>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</si>
  <si>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</si>
  <si>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</si>
  <si>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</si>
  <si>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</si>
  <si>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</si>
  <si>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</si>
  <si>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</si>
  <si>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</si>
  <si>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</si>
  <si>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</si>
  <si>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</si>
  <si>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</si>
  <si>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</si>
  <si>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</si>
  <si>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</si>
  <si>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</si>
  <si>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</si>
  <si>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</si>
  <si>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</si>
  <si>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</si>
  <si>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</si>
  <si>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</si>
  <si>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</si>
  <si>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</si>
  <si>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</si>
  <si>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</si>
  <si>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</si>
  <si>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</si>
  <si>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</si>
  <si>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</si>
  <si>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</si>
  <si>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</si>
  <si>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</si>
  <si>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</si>
  <si>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</si>
  <si>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</si>
  <si>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</si>
  <si>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</si>
  <si>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</si>
  <si>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</si>
  <si>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</si>
  <si>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</si>
  <si>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</si>
  <si>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</si>
  <si>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</si>
  <si>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</si>
  <si>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</si>
  <si>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</si>
  <si>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</si>
  <si>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</si>
  <si>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</si>
  <si>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</si>
  <si>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</si>
  <si>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</si>
  <si>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</si>
  <si>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</si>
  <si>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</si>
  <si>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</si>
  <si>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</si>
  <si>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</si>
  <si>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</si>
  <si>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</si>
  <si>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</si>
  <si>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</si>
  <si>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</si>
  <si>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</si>
  <si>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</si>
  <si>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</si>
  <si>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</si>
  <si>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</si>
  <si>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</si>
  <si>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</si>
  <si>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</si>
  <si>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</si>
  <si>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</si>
  <si>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</si>
  <si>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</si>
  <si>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</si>
  <si>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</si>
  <si>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</si>
  <si>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</si>
  <si>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</si>
  <si>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</si>
  <si>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</si>
  <si>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</si>
  <si>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</si>
  <si>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</si>
  <si>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</si>
  <si>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</si>
  <si>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</si>
  <si>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</si>
  <si>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</si>
  <si>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</si>
  <si>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</si>
  <si>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</si>
  <si>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</si>
  <si>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</si>
  <si>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</si>
  <si>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</si>
  <si>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</si>
  <si>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</si>
  <si>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</si>
  <si>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</si>
  <si>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</si>
  <si>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</si>
  <si>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</si>
  <si>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</si>
  <si>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</si>
  <si>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</si>
  <si>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</si>
  <si>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</si>
  <si>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</si>
  <si>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</si>
  <si>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</si>
  <si>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</si>
  <si>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</si>
  <si>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</si>
  <si>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</si>
  <si>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</si>
  <si>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</si>
  <si>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</si>
  <si>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</si>
  <si>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</si>
  <si>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</si>
  <si>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</si>
  <si>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</si>
  <si>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</si>
  <si>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</si>
  <si>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</si>
  <si>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</si>
  <si>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</si>
  <si>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</si>
  <si>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</si>
  <si>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</si>
  <si>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</si>
  <si>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</si>
  <si>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</si>
  <si>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</si>
  <si>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</si>
  <si>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</si>
  <si>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</si>
  <si>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</si>
  <si>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</si>
  <si>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</si>
  <si>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</si>
  <si>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</si>
  <si>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</si>
  <si>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</si>
  <si>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</si>
  <si>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</si>
  <si>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</si>
  <si>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</si>
  <si>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</si>
  <si>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</si>
  <si>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</si>
  <si>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</si>
  <si>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</si>
  <si>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</si>
  <si>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</si>
  <si>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</si>
  <si>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</si>
  <si>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</si>
  <si>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</si>
  <si>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</si>
  <si>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</si>
  <si>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</si>
  <si>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</si>
  <si>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</si>
  <si>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</si>
  <si>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</si>
  <si>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</si>
  <si>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</si>
  <si>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</si>
  <si>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</si>
  <si>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</si>
  <si>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</si>
  <si>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</si>
  <si>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</si>
  <si>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</si>
  <si>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</si>
  <si>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</si>
  <si>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</si>
  <si>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</si>
  <si>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</si>
  <si>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</si>
  <si>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</si>
  <si>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</si>
  <si>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</si>
  <si>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</si>
  <si>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</si>
  <si>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</si>
  <si>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</si>
  <si>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</si>
  <si>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</si>
  <si>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</si>
  <si>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</si>
  <si>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</si>
  <si>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</si>
  <si>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</si>
  <si>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</si>
  <si>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</si>
  <si>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</si>
  <si>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</si>
  <si>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</si>
  <si>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</si>
  <si>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</si>
  <si>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</si>
  <si>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</si>
  <si>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</si>
  <si>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</si>
  <si>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</si>
  <si>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</si>
  <si>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</si>
  <si>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</si>
  <si>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</si>
  <si>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</si>
  <si>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</si>
  <si>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</si>
  <si>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</si>
  <si>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</si>
  <si>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</si>
  <si>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</si>
  <si>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</si>
  <si>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</si>
  <si>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</si>
  <si>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</si>
  <si>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</si>
  <si>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</si>
  <si>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</si>
  <si>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</si>
  <si>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</si>
  <si>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</si>
  <si>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</si>
  <si>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</si>
  <si>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</si>
  <si>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</si>
  <si>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</si>
  <si>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</si>
  <si>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</si>
  <si>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</si>
  <si>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</si>
  <si>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</si>
  <si>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</si>
  <si>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</si>
  <si>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</si>
  <si>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</si>
  <si>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</si>
  <si>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</si>
  <si>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</si>
  <si>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</si>
  <si>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</si>
  <si>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</si>
  <si>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</si>
  <si>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</si>
  <si>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</si>
  <si>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</si>
  <si>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</si>
  <si>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</si>
  <si>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</si>
  <si>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</si>
  <si>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</si>
  <si>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</si>
  <si>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</si>
  <si>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</si>
  <si>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</si>
  <si>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</si>
  <si>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</si>
  <si>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</si>
  <si>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</si>
  <si>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</si>
  <si>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</si>
  <si>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</si>
  <si>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</si>
  <si>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</si>
  <si>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</si>
  <si>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</si>
  <si>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</si>
  <si>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</si>
  <si>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</si>
  <si>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</si>
  <si>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</si>
  <si>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</si>
  <si>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</si>
  <si>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</si>
  <si>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</si>
  <si>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</si>
  <si>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</si>
  <si>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</si>
  <si>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</si>
  <si>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</si>
  <si>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</si>
  <si>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</si>
  <si>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</si>
  <si>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</si>
  <si>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</si>
  <si>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</si>
  <si>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</si>
  <si>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</si>
  <si>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</si>
  <si>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</si>
  <si>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</si>
  <si>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</si>
  <si>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</si>
  <si>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</si>
  <si>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</si>
  <si>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</si>
  <si>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</si>
  <si>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</si>
  <si>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</si>
  <si>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</si>
  <si>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</si>
  <si>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</si>
  <si>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</si>
  <si>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</si>
  <si>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</si>
  <si>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</si>
  <si>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</si>
  <si>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</si>
  <si>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</si>
  <si>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</si>
  <si>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</si>
  <si>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</si>
  <si>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</si>
  <si>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</si>
  <si>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</si>
  <si>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</si>
  <si>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</si>
  <si>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</si>
  <si>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</si>
  <si>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</si>
  <si>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</si>
  <si>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</si>
  <si>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</si>
  <si>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</si>
  <si>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</si>
  <si>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</si>
  <si>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</si>
  <si>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</si>
  <si>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</si>
  <si>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</si>
  <si>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</si>
  <si>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</si>
  <si>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</si>
  <si>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</si>
  <si>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</si>
  <si>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</si>
  <si>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</si>
  <si>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</si>
  <si>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</si>
  <si>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</si>
  <si>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</si>
  <si>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</si>
  <si>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</si>
  <si>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</si>
  <si>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</si>
  <si>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</si>
  <si>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</si>
  <si>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</si>
  <si>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</si>
  <si>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</si>
  <si>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</si>
  <si>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</si>
  <si>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</si>
  <si>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</si>
  <si>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</si>
  <si>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</si>
  <si>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</si>
  <si>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</si>
  <si>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</si>
  <si>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</si>
  <si>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</si>
  <si>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</si>
  <si>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</si>
  <si>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</si>
  <si>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</si>
  <si>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</si>
  <si>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</si>
  <si>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</si>
  <si>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</si>
  <si>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</si>
  <si>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</si>
  <si>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</si>
  <si>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</si>
  <si>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</si>
  <si>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</si>
  <si>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</si>
  <si>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</si>
  <si>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</si>
  <si>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</si>
  <si>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</si>
  <si>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</si>
  <si>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</si>
  <si>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</si>
  <si>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</si>
  <si>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</si>
  <si>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</si>
  <si>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</si>
  <si>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</si>
  <si>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</si>
  <si>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</si>
  <si>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</si>
  <si>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</si>
  <si>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</si>
  <si>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</si>
  <si>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</si>
  <si>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</si>
  <si>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</si>
  <si>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</si>
  <si>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</si>
  <si>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</si>
  <si>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</si>
  <si>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</si>
  <si>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</si>
  <si>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</si>
  <si>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</si>
  <si>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</si>
  <si>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</si>
  <si>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</si>
  <si>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</si>
  <si>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</si>
  <si>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</si>
  <si>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</si>
  <si>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</si>
  <si>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</si>
  <si>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</si>
  <si>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</si>
  <si>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</si>
  <si>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</si>
  <si>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</si>
  <si>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</si>
  <si>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</si>
  <si>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</si>
  <si>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</si>
  <si>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</si>
  <si>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</si>
  <si>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</si>
  <si>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</si>
  <si>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</si>
  <si>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</si>
  <si>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</si>
  <si>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</si>
  <si>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</si>
  <si>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</si>
  <si>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</si>
  <si>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</si>
  <si>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</si>
  <si>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</si>
  <si>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</si>
  <si>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</si>
  <si>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</si>
  <si>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</si>
  <si>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</si>
  <si>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</si>
  <si>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</si>
  <si>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</si>
  <si>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</si>
  <si>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</si>
  <si>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</si>
  <si>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</si>
  <si>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</si>
  <si>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</si>
  <si>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</si>
  <si>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</si>
  <si>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</si>
  <si>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</si>
  <si>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</si>
  <si>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</si>
  <si>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</si>
  <si>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</si>
  <si>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</si>
  <si>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</si>
  <si>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</si>
  <si>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</si>
  <si>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</si>
  <si>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</si>
  <si>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</si>
  <si>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</si>
  <si>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</si>
  <si>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</si>
  <si>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</si>
  <si>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</si>
  <si>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</si>
  <si>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</si>
  <si>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</si>
  <si>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</si>
  <si>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</si>
  <si>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</si>
  <si>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</si>
  <si>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</si>
  <si>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</si>
  <si>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</si>
  <si>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</si>
  <si>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</si>
  <si>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</si>
  <si>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</si>
  <si>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</si>
  <si>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</si>
  <si>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</si>
  <si>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</si>
  <si>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</si>
  <si>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</si>
  <si>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</si>
  <si>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</si>
  <si>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</si>
  <si>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</si>
  <si>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</si>
  <si>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</si>
  <si>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</si>
  <si>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</si>
  <si>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</si>
  <si>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</si>
  <si>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</si>
  <si>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</si>
  <si>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</si>
  <si>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</si>
  <si>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</si>
  <si>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</si>
  <si>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</si>
  <si>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</si>
  <si>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</si>
  <si>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</si>
  <si>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</si>
  <si>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</si>
  <si>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</si>
  <si>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</si>
  <si>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</si>
  <si>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</si>
  <si>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</si>
  <si>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</si>
  <si>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</si>
  <si>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</si>
  <si>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</si>
  <si>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</si>
  <si>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</si>
  <si>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</si>
  <si>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</si>
  <si>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</si>
  <si>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</si>
  <si>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</si>
  <si>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</si>
  <si>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</si>
  <si>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</si>
  <si>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</si>
  <si>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</si>
  <si>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</si>
  <si>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</si>
  <si>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</si>
  <si>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</si>
  <si>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</si>
  <si>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</si>
  <si>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</si>
  <si>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</si>
  <si>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</si>
  <si>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</si>
  <si>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</si>
  <si>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</si>
  <si>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</si>
  <si>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</si>
  <si>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</si>
  <si>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</si>
  <si>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</si>
  <si>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</si>
  <si>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</si>
  <si>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</si>
  <si>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</si>
  <si>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</si>
  <si>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</si>
  <si>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</si>
  <si>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</si>
  <si>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</si>
  <si>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</si>
  <si>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</si>
  <si>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</si>
  <si>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</si>
  <si>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</si>
  <si>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</si>
  <si>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</si>
  <si>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</si>
  <si>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</si>
  <si>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</si>
  <si>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</si>
  <si>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</si>
  <si>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</si>
  <si>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</si>
  <si>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</si>
  <si>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</si>
  <si>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</si>
  <si>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</si>
  <si>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</si>
  <si>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</si>
  <si>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</si>
  <si>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</si>
  <si>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</si>
  <si>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</si>
  <si>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</si>
  <si>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</si>
  <si>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</si>
  <si>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</si>
  <si>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</si>
  <si>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</si>
  <si>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</si>
  <si>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</si>
  <si>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</si>
  <si>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</si>
  <si>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</si>
  <si>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</si>
  <si>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</si>
  <si>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</si>
  <si>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</si>
  <si>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</si>
  <si>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</si>
  <si>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</si>
  <si>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</si>
  <si>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</si>
  <si>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</si>
  <si>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</si>
  <si>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</si>
  <si>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</si>
  <si>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</si>
  <si>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</si>
  <si>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</si>
  <si>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</si>
  <si>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</si>
  <si>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</si>
  <si>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</si>
  <si>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</si>
  <si>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</si>
  <si>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</si>
  <si>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</si>
  <si>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</si>
  <si>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</si>
  <si>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</si>
  <si>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</si>
  <si>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</si>
  <si>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</si>
  <si>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</si>
  <si>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</si>
  <si>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</si>
  <si>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</si>
  <si>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</si>
  <si>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</si>
  <si>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</si>
  <si>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</si>
  <si>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</si>
  <si>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</si>
  <si>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</si>
  <si>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</si>
  <si>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</si>
  <si>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</si>
  <si>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</si>
  <si>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</si>
  <si>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</si>
  <si>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</si>
  <si>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</si>
  <si>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</si>
  <si>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</si>
  <si>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</si>
  <si>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</si>
  <si>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</si>
  <si>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</si>
  <si>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</si>
  <si>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</si>
  <si>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</si>
  <si>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</si>
  <si>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</si>
  <si>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</si>
  <si>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</si>
  <si>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</si>
  <si>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</si>
  <si>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</si>
  <si>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</si>
  <si>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</si>
  <si>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</si>
  <si>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</si>
  <si>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</si>
  <si>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</si>
  <si>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</si>
  <si>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</si>
  <si>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</si>
  <si>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</si>
  <si>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</si>
  <si>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</si>
  <si>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</si>
  <si>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</si>
  <si>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</si>
  <si>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</si>
  <si>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</si>
  <si>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</si>
  <si>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</si>
  <si>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</si>
  <si>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</si>
  <si>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</si>
  <si>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</si>
  <si>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</si>
  <si>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</si>
  <si>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</si>
  <si>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</si>
  <si>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</si>
  <si>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</si>
  <si>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</si>
  <si>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</si>
  <si>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</si>
  <si>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</si>
  <si>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</si>
  <si>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</si>
  <si>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</si>
  <si>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</si>
  <si>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</si>
  <si>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</si>
  <si>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</si>
  <si>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</si>
  <si>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</si>
  <si>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</si>
  <si>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</si>
  <si>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</si>
  <si>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</si>
  <si>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</si>
  <si>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</si>
  <si>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</si>
  <si>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</si>
  <si>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</si>
  <si>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</si>
  <si>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</si>
  <si>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</si>
  <si>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</si>
  <si>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</si>
  <si>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</si>
  <si>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</si>
  <si>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</si>
  <si>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</si>
  <si>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</si>
  <si>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</si>
  <si>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</si>
  <si>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</si>
  <si>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</si>
  <si>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</si>
  <si>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</si>
  <si>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</si>
  <si>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</si>
  <si>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</si>
  <si>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</si>
  <si>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</si>
  <si>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</si>
  <si>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</si>
  <si>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</si>
  <si>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</si>
  <si>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</si>
  <si>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</si>
  <si>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</si>
  <si>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</si>
  <si>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</si>
  <si>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</si>
  <si>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</si>
  <si>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</si>
  <si>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</si>
  <si>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</si>
  <si>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</si>
  <si>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</si>
  <si>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</si>
  <si>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</si>
  <si>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</si>
  <si>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</si>
  <si>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</si>
  <si>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</si>
  <si>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</si>
  <si>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</si>
  <si>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</si>
  <si>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</si>
  <si>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</si>
  <si>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</si>
  <si>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</si>
  <si>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</si>
  <si>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</si>
  <si>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</si>
  <si>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</si>
  <si>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</si>
  <si>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</si>
  <si>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</si>
  <si>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</si>
  <si>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</si>
  <si>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</si>
  <si>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</si>
  <si>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</si>
  <si>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</si>
  <si>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</si>
  <si>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</si>
  <si>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</si>
  <si>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</si>
  <si>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</si>
  <si>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</si>
  <si>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</si>
  <si>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</si>
  <si>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</si>
  <si>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</si>
  <si>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</si>
  <si>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</si>
  <si>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</si>
  <si>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</si>
  <si>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</si>
  <si>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</si>
  <si>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</si>
  <si>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</si>
  <si>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</si>
  <si>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</si>
  <si>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</si>
  <si>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</si>
  <si>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</si>
  <si>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</si>
  <si>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</si>
  <si>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</si>
  <si>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</si>
  <si>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</si>
  <si>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</si>
  <si>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</si>
  <si>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</si>
  <si>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</si>
  <si>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</si>
  <si>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</si>
  <si>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</si>
  <si>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</si>
  <si>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</si>
  <si>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</si>
  <si>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</si>
  <si>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</si>
  <si>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</si>
  <si>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</si>
  <si>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</si>
  <si>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</si>
  <si>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</si>
  <si>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</si>
  <si>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</si>
  <si>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</si>
  <si>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</si>
  <si>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</si>
  <si>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</si>
  <si>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</si>
  <si>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</si>
  <si>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</si>
  <si>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</si>
  <si>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</si>
  <si>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</si>
  <si>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</si>
  <si>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</si>
  <si>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</si>
  <si>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</si>
  <si>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</si>
  <si>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</si>
  <si>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</si>
  <si>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</si>
  <si>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</si>
  <si>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</si>
  <si>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</si>
  <si>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</si>
  <si>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</si>
  <si>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</si>
  <si>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</si>
  <si>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</si>
  <si>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</si>
  <si>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</si>
  <si>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</si>
  <si>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</si>
  <si>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</si>
  <si>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</si>
  <si>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</si>
  <si>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</si>
  <si>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</si>
  <si>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</si>
  <si>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</si>
  <si>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</si>
  <si>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</si>
  <si>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</si>
  <si>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</si>
  <si>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</si>
  <si>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</si>
  <si>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</si>
  <si>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</si>
  <si>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</si>
  <si>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</si>
  <si>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</si>
  <si>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</si>
  <si>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</si>
  <si>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</si>
  <si>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</si>
  <si>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</si>
  <si>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</si>
  <si>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</si>
  <si>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</si>
  <si>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</si>
  <si>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</si>
  <si>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</si>
  <si>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</si>
  <si>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</si>
  <si>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</si>
  <si>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</si>
  <si>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</si>
  <si>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</si>
  <si>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</si>
  <si>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</si>
  <si>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</si>
  <si>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</si>
  <si>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</si>
  <si>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</si>
  <si>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</si>
  <si>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</si>
  <si>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</si>
  <si>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</si>
  <si>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</si>
  <si>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</si>
  <si>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</si>
  <si>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</si>
  <si>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</si>
  <si>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</si>
  <si>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</si>
  <si>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</si>
  <si>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</si>
  <si>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</si>
  <si>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</si>
  <si>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</si>
  <si>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</si>
  <si>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</si>
  <si>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</si>
  <si>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</si>
  <si>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</si>
  <si>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</si>
  <si>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</si>
  <si>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</si>
  <si>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</si>
  <si>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</si>
  <si>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</si>
  <si>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</si>
  <si>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</si>
  <si>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</si>
  <si>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</si>
  <si>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</si>
  <si>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</si>
  <si>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</si>
  <si>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</si>
  <si>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</si>
  <si>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</si>
  <si>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</si>
  <si>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</si>
  <si>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</si>
  <si>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</si>
  <si>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</si>
  <si>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</si>
  <si>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</si>
  <si>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</si>
  <si>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</si>
  <si>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</si>
  <si>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</si>
  <si>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</si>
  <si>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</si>
  <si>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</si>
  <si>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</si>
  <si>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</si>
  <si>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</si>
  <si>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</si>
  <si>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</si>
  <si>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</si>
  <si>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</si>
  <si>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</si>
  <si>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</si>
  <si>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</si>
  <si>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</si>
  <si>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</si>
  <si>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</si>
  <si>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</si>
  <si>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</si>
  <si>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</si>
  <si>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</si>
  <si>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</si>
  <si>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</si>
  <si>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</si>
  <si>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</si>
  <si>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</si>
  <si>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</si>
  <si>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</si>
  <si>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</si>
  <si>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</si>
  <si>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</si>
  <si>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</si>
  <si>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</si>
  <si>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</si>
  <si>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</si>
  <si>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</si>
  <si>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</si>
  <si>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</si>
  <si>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</si>
  <si>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</si>
  <si>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</si>
  <si>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</si>
  <si>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</si>
  <si>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</si>
  <si>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</si>
  <si>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</si>
  <si>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</si>
  <si>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</si>
  <si>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</si>
  <si>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</si>
  <si>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</si>
  <si>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</si>
  <si>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</si>
  <si>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</si>
  <si>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</si>
  <si>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</si>
  <si>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</si>
  <si>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</si>
  <si>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</si>
  <si>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</si>
  <si>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</si>
  <si>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</si>
  <si>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</si>
  <si>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</si>
  <si>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</si>
  <si>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</si>
  <si>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</si>
  <si>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</si>
  <si>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</si>
  <si>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</si>
  <si>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</si>
  <si>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</si>
  <si>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</si>
  <si>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</si>
  <si>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</si>
  <si>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</si>
  <si>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</si>
  <si>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</si>
  <si>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</si>
  <si>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</si>
  <si>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</si>
  <si>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</si>
  <si>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</si>
  <si>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</si>
  <si>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</si>
  <si>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</si>
  <si>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</si>
  <si>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</si>
  <si>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</si>
  <si>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</si>
  <si>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</si>
  <si>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</si>
  <si>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</si>
  <si>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</si>
  <si>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</si>
  <si>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</si>
  <si>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</si>
  <si>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</si>
  <si>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</si>
  <si>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</si>
  <si>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</si>
  <si>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</si>
  <si>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</si>
  <si>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</si>
  <si>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</si>
  <si>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</si>
  <si>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</si>
  <si>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</si>
  <si>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</si>
  <si>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</si>
  <si>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</si>
  <si>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</si>
  <si>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</si>
  <si>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</si>
  <si>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</si>
  <si>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</si>
  <si>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</si>
  <si>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</si>
  <si>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</si>
  <si>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</si>
  <si>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</si>
  <si>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</si>
  <si>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</si>
  <si>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</si>
  <si>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</si>
  <si>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</si>
  <si>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</si>
  <si>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</si>
  <si>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</si>
  <si>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</si>
  <si>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</si>
  <si>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</si>
  <si>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</si>
  <si>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</si>
  <si>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</si>
  <si>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</si>
  <si>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</si>
  <si>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</si>
  <si>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</si>
  <si>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</si>
  <si>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</si>
  <si>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</si>
  <si>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</si>
  <si>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</si>
  <si>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</si>
  <si>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</si>
  <si>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</si>
  <si>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</si>
  <si>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</si>
  <si>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</si>
  <si>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</si>
  <si>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</si>
  <si>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</si>
  <si>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</si>
  <si>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</si>
  <si>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</si>
  <si>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</si>
  <si>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</si>
  <si>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</si>
  <si>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</si>
  <si>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</si>
  <si>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</si>
  <si>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</si>
  <si>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</si>
  <si>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</si>
  <si>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</si>
  <si>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</si>
  <si>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</si>
  <si>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</si>
  <si>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</si>
  <si>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</si>
  <si>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</si>
  <si>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</si>
  <si>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</si>
  <si>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</si>
  <si>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</si>
  <si>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</si>
  <si>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</si>
  <si>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</si>
  <si>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</si>
  <si>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</si>
  <si>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</si>
  <si>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</si>
  <si>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</si>
  <si>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</si>
  <si>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</si>
  <si>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</si>
  <si>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</si>
  <si>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</si>
  <si>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</si>
  <si>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</si>
  <si>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</si>
  <si>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</si>
  <si>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</si>
  <si>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</si>
  <si>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</si>
  <si>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</si>
  <si>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</si>
  <si>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</si>
  <si>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</si>
  <si>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</si>
  <si>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</si>
  <si>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</si>
  <si>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</si>
  <si>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</si>
  <si>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</si>
  <si>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</si>
  <si>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</si>
  <si>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</si>
  <si>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</si>
  <si>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</si>
  <si>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</si>
  <si>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</si>
  <si>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</si>
  <si>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</si>
  <si>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</si>
  <si>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</si>
  <si>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</si>
  <si>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</si>
  <si>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</si>
  <si>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</si>
  <si>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</si>
  <si>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</si>
  <si>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</si>
  <si>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</si>
  <si>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</si>
  <si>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</si>
  <si>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</si>
  <si>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</si>
  <si>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</si>
  <si>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</si>
  <si>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</si>
  <si>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</si>
  <si>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</si>
  <si>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</si>
  <si>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</si>
  <si>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</si>
  <si>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</si>
  <si>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</si>
  <si>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</si>
  <si>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</si>
  <si>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</si>
  <si>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</si>
  <si>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</si>
  <si>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</si>
  <si>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</si>
  <si>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</si>
  <si>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</si>
  <si>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</si>
  <si>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</si>
  <si>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</si>
  <si>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</si>
  <si>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</si>
  <si>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</si>
  <si>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</si>
  <si>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</si>
  <si>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</si>
  <si>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</si>
  <si>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</si>
  <si>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</si>
  <si>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</si>
  <si>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</si>
  <si>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</si>
  <si>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</si>
  <si>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</si>
  <si>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</si>
  <si>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</si>
  <si>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</si>
  <si>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</si>
  <si>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</si>
  <si>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</si>
  <si>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</si>
  <si>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</si>
  <si>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</si>
  <si>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</si>
  <si>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</si>
  <si>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</si>
  <si>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</si>
  <si>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</si>
  <si>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</si>
  <si>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</si>
  <si>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</si>
  <si>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</si>
  <si>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</si>
  <si>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</si>
  <si>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</si>
  <si>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</si>
  <si>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</si>
  <si>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</si>
  <si>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</si>
  <si>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</si>
  <si>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</si>
  <si>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</si>
  <si>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</si>
  <si>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</si>
  <si>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</si>
  <si>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</si>
  <si>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</si>
  <si>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</si>
  <si>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</si>
  <si>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</si>
  <si>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</si>
  <si>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</si>
  <si>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</si>
  <si>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</si>
  <si>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</si>
  <si>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</si>
  <si>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</si>
  <si>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</si>
  <si>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</si>
  <si>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</si>
  <si>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</si>
  <si>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</si>
  <si>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</si>
  <si>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</si>
  <si>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</si>
  <si>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</si>
  <si>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</si>
  <si>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</si>
  <si>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</si>
  <si>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</si>
  <si>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</si>
  <si>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</si>
  <si>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</si>
  <si>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</si>
  <si>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</si>
  <si>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</si>
  <si>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</si>
  <si>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</si>
  <si>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</si>
  <si>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</si>
  <si>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</si>
  <si>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</si>
  <si>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</si>
  <si>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</si>
  <si>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</si>
  <si>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</si>
  <si>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</si>
  <si>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</si>
  <si>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</si>
  <si>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</si>
  <si>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</si>
  <si>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</si>
  <si>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</si>
  <si>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</si>
  <si>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</si>
  <si>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</si>
  <si>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</si>
  <si>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</si>
  <si>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</si>
  <si>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</si>
  <si>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</si>
  <si>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</si>
  <si>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</si>
  <si>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</si>
  <si>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</si>
  <si>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</si>
  <si>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</si>
  <si>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</si>
  <si>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</si>
  <si>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</si>
  <si>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</si>
  <si>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</si>
  <si>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</si>
  <si>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</si>
  <si>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</si>
  <si>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</si>
  <si>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</si>
  <si>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</si>
  <si>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</si>
  <si>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</si>
  <si>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</si>
  <si>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</si>
  <si>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</si>
  <si>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</si>
  <si>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</si>
  <si>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</si>
  <si>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</si>
  <si>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</si>
  <si>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</si>
  <si>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</si>
  <si>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</si>
  <si>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</si>
  <si>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</si>
  <si>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</si>
  <si>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</si>
  <si>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</si>
  <si>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</si>
  <si>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</si>
  <si>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</si>
  <si>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</si>
  <si>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</si>
  <si>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</si>
  <si>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</si>
  <si>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</si>
  <si>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</si>
  <si>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</si>
  <si>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</si>
  <si>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</si>
  <si>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</si>
  <si>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</si>
  <si>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</si>
  <si>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</si>
  <si>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</si>
  <si>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</si>
  <si>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</si>
  <si>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</si>
  <si>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</si>
  <si>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</si>
  <si>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</si>
  <si>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</si>
  <si>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</si>
  <si>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</si>
  <si>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</si>
  <si>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</si>
  <si>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</si>
  <si>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</si>
  <si>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</si>
  <si>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</si>
  <si>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</si>
  <si>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</si>
  <si>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</si>
  <si>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</si>
  <si>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</si>
  <si>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</si>
  <si>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</si>
  <si>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</si>
  <si>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</si>
  <si>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</si>
  <si>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</si>
  <si>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</si>
  <si>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</si>
  <si>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</si>
  <si>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</si>
  <si>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</si>
  <si>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</si>
  <si>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</si>
  <si>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</si>
  <si>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</si>
  <si>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</si>
  <si>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</si>
  <si>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</si>
  <si>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</si>
  <si>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</si>
  <si>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</si>
  <si>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</si>
  <si>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</si>
  <si>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</si>
  <si>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</si>
  <si>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</si>
  <si>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</si>
  <si>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</si>
  <si>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</si>
  <si>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</si>
  <si>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</si>
  <si>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</si>
  <si>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</si>
  <si>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</si>
  <si>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</si>
  <si>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</si>
  <si>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</si>
  <si>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</si>
  <si>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</si>
  <si>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</si>
  <si>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</si>
  <si>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</si>
  <si>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</si>
  <si>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</si>
  <si>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</si>
  <si>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</si>
  <si>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</si>
  <si>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</si>
  <si>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</si>
  <si>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</si>
  <si>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</si>
  <si>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</si>
  <si>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</si>
  <si>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</si>
  <si>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</si>
  <si>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</si>
  <si>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</si>
  <si>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</si>
  <si>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</si>
  <si>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</si>
  <si>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</si>
  <si>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</si>
  <si>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</si>
  <si>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</si>
  <si>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</si>
  <si>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</si>
  <si>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</si>
  <si>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</si>
  <si>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</si>
  <si>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</si>
  <si>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</si>
  <si>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</si>
  <si>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</si>
  <si>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</si>
  <si>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</si>
  <si>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</si>
  <si>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</si>
  <si>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</si>
  <si>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</si>
  <si>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</si>
  <si>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</si>
  <si>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</si>
  <si>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</si>
  <si>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</si>
  <si>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</si>
  <si>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</si>
  <si>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</si>
  <si>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</si>
  <si>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</si>
  <si>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</si>
  <si>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</si>
  <si>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</si>
  <si>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</si>
  <si>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</si>
  <si>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</si>
  <si>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</si>
  <si>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</si>
  <si>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</si>
  <si>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</si>
  <si>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</si>
  <si>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</si>
  <si>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</si>
  <si>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</si>
  <si>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</si>
  <si>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</si>
  <si>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</si>
  <si>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</si>
  <si>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</si>
  <si>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</si>
  <si>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</si>
  <si>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</si>
  <si>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</si>
  <si>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</si>
  <si>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</si>
  <si>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</si>
  <si>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</si>
  <si>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</si>
  <si>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</si>
  <si>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</si>
  <si>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</si>
  <si>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</si>
  <si>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</si>
  <si>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</si>
  <si>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</si>
  <si>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</si>
  <si>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</si>
  <si>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</si>
  <si>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</si>
  <si>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</si>
  <si>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</si>
  <si>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</si>
  <si>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</si>
  <si>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</si>
  <si>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</si>
  <si>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</si>
  <si>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</si>
  <si>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</si>
  <si>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</si>
  <si>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</si>
  <si>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</si>
  <si>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</si>
  <si>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</si>
  <si>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</si>
  <si>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</si>
  <si>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</si>
  <si>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</si>
  <si>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</si>
  <si>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</si>
  <si>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</si>
  <si>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</si>
  <si>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</si>
  <si>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</si>
  <si>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</si>
  <si>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</si>
  <si>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</si>
  <si>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</si>
  <si>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</si>
  <si>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</si>
  <si>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</si>
  <si>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</si>
  <si>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</si>
  <si>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</si>
  <si>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</si>
  <si>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</si>
  <si>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</si>
  <si>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</si>
  <si>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</si>
  <si>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</si>
  <si>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</si>
  <si>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</si>
  <si>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</si>
  <si>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</si>
  <si>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</si>
  <si>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</si>
  <si>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</si>
  <si>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</si>
  <si>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</si>
  <si>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</si>
  <si>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</si>
  <si>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</si>
  <si>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</si>
  <si>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</si>
  <si>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</si>
  <si>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</si>
  <si>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</si>
  <si>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</si>
  <si>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</si>
  <si>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</si>
  <si>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</si>
  <si>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</si>
  <si>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</si>
  <si>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</si>
  <si>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</si>
  <si>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</si>
  <si>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</si>
  <si>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</si>
  <si>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</si>
  <si>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</si>
  <si>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</si>
  <si>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</si>
  <si>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</si>
  <si>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</si>
  <si>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</si>
  <si>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</si>
  <si>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</si>
  <si>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</si>
  <si>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</si>
  <si>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</si>
  <si>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</si>
  <si>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</si>
  <si>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</si>
  <si>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</si>
  <si>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</si>
  <si>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</si>
  <si>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</si>
  <si>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</si>
  <si>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</si>
  <si>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</si>
  <si>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</si>
  <si>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</si>
  <si>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</si>
  <si>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</si>
  <si>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</si>
  <si>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</si>
  <si>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</si>
  <si>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</si>
  <si>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</si>
  <si>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</si>
  <si>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</si>
  <si>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</si>
  <si>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</si>
  <si>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</si>
  <si>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</si>
  <si>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</si>
  <si>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</si>
  <si>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</si>
  <si>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</si>
  <si>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</si>
  <si>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</si>
  <si>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</si>
  <si>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</si>
  <si>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</si>
  <si>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</si>
  <si>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</si>
  <si>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</si>
  <si>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</si>
  <si>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</si>
  <si>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</si>
  <si>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</si>
  <si>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</si>
  <si>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</si>
  <si>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</si>
  <si>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</si>
  <si>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</si>
  <si>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</si>
  <si>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</si>
  <si>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</si>
  <si>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</si>
  <si>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</si>
  <si>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</si>
  <si>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</si>
  <si>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</si>
  <si>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</si>
  <si>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</si>
  <si>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</si>
  <si>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</si>
  <si>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</si>
  <si>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</si>
  <si>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</si>
  <si>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</si>
  <si>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</si>
  <si>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</si>
  <si>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</si>
  <si>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</si>
  <si>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</si>
  <si>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</si>
  <si>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</si>
  <si>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</si>
  <si>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</si>
  <si>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</si>
  <si>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</si>
  <si>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</si>
  <si>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</si>
  <si>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</si>
  <si>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</si>
  <si>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</si>
  <si>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</si>
  <si>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</si>
  <si>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</si>
  <si>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</si>
  <si>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</si>
  <si>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</si>
  <si>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</si>
  <si>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</si>
  <si>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</si>
  <si>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</si>
  <si>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</si>
  <si>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</si>
  <si>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</si>
  <si>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</si>
  <si>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</si>
  <si>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</si>
  <si>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</si>
  <si>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</si>
  <si>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</si>
  <si>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</si>
  <si>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</si>
  <si>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</si>
  <si>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</si>
  <si>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</si>
  <si>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</si>
  <si>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</si>
  <si>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</si>
  <si>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</si>
  <si>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</si>
  <si>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</si>
  <si>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</si>
  <si>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</si>
  <si>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</si>
  <si>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</si>
  <si>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</si>
  <si>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</si>
  <si>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</si>
  <si>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</si>
  <si>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</si>
  <si>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</si>
  <si>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</si>
  <si>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</si>
  <si>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</si>
  <si>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</si>
  <si>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</si>
  <si>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</si>
  <si>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</si>
  <si>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</si>
  <si>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</si>
  <si>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</si>
  <si>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</si>
  <si>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</si>
  <si>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</si>
  <si>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</si>
  <si>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</si>
  <si>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</si>
  <si>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</si>
  <si>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</si>
  <si>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</si>
  <si>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</si>
  <si>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</si>
  <si>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</si>
  <si>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</si>
  <si>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</si>
  <si>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</si>
  <si>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</si>
  <si>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</si>
  <si>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</si>
  <si>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</si>
  <si>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</si>
  <si>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</si>
  <si>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</si>
  <si>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</si>
  <si>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</si>
  <si>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</si>
  <si>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</si>
  <si>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</si>
  <si>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</si>
  <si>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</si>
  <si>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</si>
  <si>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</si>
  <si>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</si>
  <si>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</si>
  <si>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</si>
  <si>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</si>
  <si>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</si>
  <si>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</si>
  <si>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</si>
  <si>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</si>
  <si>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</si>
  <si>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</si>
  <si>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</si>
  <si>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</si>
  <si>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</si>
  <si>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</si>
  <si>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</si>
  <si>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</si>
  <si>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</si>
  <si>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</si>
  <si>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</si>
  <si>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</si>
  <si>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</si>
  <si>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</si>
  <si>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</si>
  <si>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</si>
  <si>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</si>
  <si>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</si>
  <si>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</si>
  <si>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</si>
  <si>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</si>
  <si>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</si>
  <si>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</si>
  <si>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</si>
  <si>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</si>
  <si>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</si>
  <si>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</si>
  <si>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</si>
  <si>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</si>
  <si>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</si>
  <si>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</si>
  <si>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</si>
  <si>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</si>
  <si>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</si>
  <si>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</si>
  <si>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</si>
  <si>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</si>
  <si>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</si>
  <si>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</si>
  <si>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</si>
  <si>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</si>
  <si>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</si>
  <si>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</si>
  <si>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</si>
  <si>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</si>
  <si>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</si>
  <si>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</si>
  <si>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</si>
  <si>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</si>
  <si>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</si>
  <si>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</si>
  <si>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</si>
  <si>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</si>
  <si>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</si>
  <si>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</si>
  <si>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</si>
  <si>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</si>
  <si>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</si>
  <si>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</si>
  <si>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</si>
  <si>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</si>
  <si>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</si>
  <si>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</si>
  <si>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</si>
  <si>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</si>
  <si>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</si>
  <si>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</si>
  <si>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</si>
  <si>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</si>
  <si>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</si>
  <si>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</si>
  <si>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</si>
  <si>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</si>
  <si>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</si>
  <si>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</si>
  <si>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</si>
  <si>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</si>
  <si>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</si>
  <si>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</si>
  <si>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</si>
  <si>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</si>
  <si>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</si>
  <si>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</si>
  <si>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</si>
  <si>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</si>
  <si>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</si>
  <si>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</si>
  <si>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</si>
  <si>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</si>
  <si>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</si>
  <si>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</si>
  <si>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</si>
  <si>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</si>
  <si>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</si>
  <si>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</si>
  <si>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</si>
  <si>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</si>
  <si>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</si>
  <si>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</si>
  <si>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</si>
  <si>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</si>
  <si>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</si>
  <si>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</si>
  <si>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</si>
  <si>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</si>
  <si>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</si>
  <si>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</si>
  <si>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</si>
  <si>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</si>
  <si>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</si>
  <si>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</si>
  <si>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</si>
  <si>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</si>
  <si>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</si>
  <si>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</si>
  <si>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</si>
  <si>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</si>
  <si>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</si>
  <si>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</si>
  <si>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</si>
  <si>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</si>
  <si>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</si>
  <si>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</si>
  <si>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</si>
  <si>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</si>
  <si>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</si>
  <si>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</si>
  <si>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</si>
  <si>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</si>
  <si>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</si>
  <si>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</si>
  <si>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</si>
  <si>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</si>
  <si>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</si>
  <si>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</si>
  <si>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</si>
  <si>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</si>
  <si>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</si>
  <si>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</si>
  <si>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</si>
  <si>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</si>
  <si>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</si>
  <si>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</si>
  <si>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</si>
  <si>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</si>
  <si>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</si>
  <si>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</si>
  <si>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</si>
  <si>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</si>
  <si>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</si>
  <si>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</si>
  <si>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</si>
  <si>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</si>
  <si>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</si>
  <si>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</si>
  <si>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</si>
  <si>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</si>
  <si>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</si>
  <si>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</si>
  <si>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</si>
  <si>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</si>
  <si>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</si>
  <si>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</si>
  <si>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</si>
  <si>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</si>
  <si>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</si>
  <si>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</si>
  <si>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</si>
  <si>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</si>
  <si>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</si>
  <si>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</si>
  <si>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</si>
  <si>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</si>
  <si>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</si>
  <si>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</si>
  <si>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</si>
  <si>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</si>
  <si>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</si>
  <si>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</si>
  <si>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</si>
  <si>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</si>
  <si>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</si>
  <si>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</si>
  <si>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</si>
  <si>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</si>
  <si>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</si>
  <si>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</si>
  <si>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</si>
  <si>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</si>
  <si>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</si>
  <si>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</si>
  <si>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</si>
  <si>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</si>
  <si>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</si>
  <si>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</si>
  <si>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</si>
  <si>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</si>
  <si>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</si>
  <si>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</si>
  <si>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</si>
  <si>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</si>
  <si>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</si>
  <si>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</si>
  <si>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</si>
  <si>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</si>
  <si>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</si>
  <si>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</si>
  <si>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</si>
  <si>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</si>
  <si>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</si>
  <si>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</si>
  <si>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</si>
  <si>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</si>
  <si>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</si>
  <si>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</si>
  <si>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</si>
  <si>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</si>
  <si>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</si>
  <si>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</si>
  <si>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</si>
  <si>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</si>
  <si>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</si>
  <si>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</si>
  <si>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</si>
  <si>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</si>
  <si>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</si>
  <si>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</si>
  <si>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</si>
  <si>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</si>
  <si>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</si>
  <si>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</si>
  <si>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</si>
  <si>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</si>
  <si>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</si>
  <si>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</si>
  <si>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</si>
  <si>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</si>
  <si>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</si>
  <si>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</si>
  <si>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</si>
  <si>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</si>
  <si>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</si>
  <si>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</si>
  <si>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</si>
  <si>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</si>
  <si>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</si>
  <si>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</si>
  <si>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</si>
  <si>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</si>
  <si>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</si>
  <si>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</si>
  <si>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</si>
  <si>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</si>
  <si>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</si>
  <si>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</si>
  <si>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</si>
  <si>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</si>
  <si>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</si>
  <si>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</si>
  <si>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</si>
  <si>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</si>
  <si>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</si>
  <si>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</si>
  <si>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</si>
  <si>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</si>
  <si>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</si>
  <si>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</si>
  <si>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</si>
  <si>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</si>
  <si>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</si>
  <si>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</si>
  <si>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</si>
  <si>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</si>
  <si>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</si>
  <si>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</si>
  <si>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</si>
  <si>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</si>
  <si>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</si>
  <si>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</si>
  <si>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</si>
  <si>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</si>
  <si>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</si>
  <si>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</si>
  <si>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</si>
  <si>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</si>
  <si>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</si>
  <si>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</si>
  <si>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</si>
  <si>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</si>
  <si>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</si>
  <si>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</si>
  <si>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</si>
  <si>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</si>
  <si>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</si>
  <si>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</si>
  <si>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</si>
  <si>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</si>
  <si>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</si>
  <si>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</si>
  <si>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</si>
  <si>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</si>
  <si>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</si>
  <si>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</si>
  <si>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</si>
  <si>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</si>
  <si>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</si>
  <si>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</si>
  <si>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</si>
  <si>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</si>
  <si>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</si>
  <si>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</si>
  <si>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</si>
  <si>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</si>
  <si>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</si>
  <si>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</si>
  <si>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</si>
  <si>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</si>
  <si>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</si>
  <si>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</si>
  <si>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</si>
  <si>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</si>
  <si>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</si>
  <si>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</si>
  <si>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</si>
  <si>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</si>
  <si>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</si>
  <si>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</si>
  <si>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</si>
  <si>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</si>
  <si>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</si>
  <si>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</si>
  <si>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</si>
  <si>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</si>
  <si>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</si>
  <si>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</si>
  <si>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</si>
  <si>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</si>
  <si>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</si>
  <si>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</si>
  <si>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</si>
  <si>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</si>
  <si>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</si>
  <si>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</si>
  <si>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</si>
  <si>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</si>
  <si>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</si>
  <si>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</si>
  <si>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</si>
  <si>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</si>
  <si>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</si>
  <si>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</si>
  <si>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</si>
  <si>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</si>
  <si>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</si>
  <si>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</si>
  <si>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</si>
  <si>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</si>
  <si>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</si>
  <si>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</si>
  <si>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</si>
  <si>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</si>
  <si>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</si>
  <si>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</si>
  <si>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</si>
  <si>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</si>
  <si>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</si>
  <si>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</si>
  <si>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</si>
  <si>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</si>
  <si>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</si>
  <si>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</si>
  <si>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</si>
  <si>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</si>
  <si>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</si>
  <si>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</si>
  <si>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</si>
  <si>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</si>
  <si>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</si>
  <si>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</si>
  <si>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</si>
  <si>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</si>
  <si>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</si>
  <si>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</si>
  <si>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</si>
  <si>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</si>
  <si>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</si>
  <si>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</si>
  <si>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</si>
  <si>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</si>
  <si>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</si>
  <si>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</si>
  <si>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</si>
  <si>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</si>
  <si>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</si>
  <si>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</si>
  <si>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</si>
  <si>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</si>
  <si>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</si>
  <si>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</si>
  <si>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</si>
  <si>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</si>
  <si>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</si>
  <si>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</si>
  <si>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</si>
  <si>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</si>
  <si>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</si>
  <si>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</si>
  <si>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</si>
  <si>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</si>
  <si>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</si>
  <si>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</si>
  <si>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</si>
  <si>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</si>
  <si>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</si>
  <si>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</si>
  <si>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</si>
  <si>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</si>
  <si>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</si>
  <si>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</si>
  <si>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</si>
  <si>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</si>
  <si>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</si>
  <si>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</si>
  <si>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</si>
  <si>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</si>
  <si>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</si>
  <si>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</si>
  <si>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</si>
  <si>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</si>
  <si>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</si>
  <si>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</si>
  <si>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</si>
  <si>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</si>
  <si>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</si>
  <si>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</si>
  <si>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</si>
  <si>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</si>
  <si>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</si>
  <si>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</si>
  <si>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</si>
  <si>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</si>
  <si>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</si>
  <si>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</si>
  <si>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</si>
  <si>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</si>
  <si>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</si>
  <si>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</si>
  <si>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</si>
  <si>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</si>
  <si>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</si>
  <si>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</si>
  <si>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</si>
  <si>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</si>
  <si>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</si>
  <si>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</si>
  <si>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</si>
  <si>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</si>
  <si>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</si>
  <si>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</si>
  <si>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</si>
  <si>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</si>
  <si>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</si>
  <si>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</si>
  <si>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</si>
  <si>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</si>
  <si>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</si>
  <si>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</si>
  <si>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</si>
  <si>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</si>
  <si>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</si>
  <si>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</si>
  <si>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</si>
  <si>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</si>
  <si>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</si>
  <si>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</si>
  <si>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</si>
  <si>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</si>
  <si>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</si>
  <si>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</si>
  <si>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</si>
  <si>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</si>
  <si>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</si>
  <si>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</si>
  <si>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</si>
  <si>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</si>
  <si>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</si>
  <si>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</si>
  <si>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</si>
  <si>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</si>
  <si>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STANNOL GmbH &amp; Co. KG</t>
  </si>
  <si>
    <t>DUNS 319872305</t>
  </si>
  <si>
    <t>Haberstr. 24, 42551 Velbert, Germany</t>
  </si>
  <si>
    <t>Claudio Sündermann</t>
  </si>
  <si>
    <t>claudio.suendermann@stannol.de</t>
  </si>
  <si>
    <t>0049 2051 3120 143</t>
  </si>
  <si>
    <t>100%</t>
  </si>
  <si>
    <t>conformant</t>
  </si>
  <si>
    <t>Metalliferous products, containing Co</t>
  </si>
  <si>
    <t>"Flowtin"</t>
  </si>
  <si>
    <t xml:space="preserve">solder wires + solder bars; pellets 
ONLY product range FLOWTIN, only micro-additive.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</si>
</sst>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5">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49" fontId="114" fillId="45" borderId="56" xfId="831" applyNumberFormat="1" applyFill="1" applyBorder="1" applyAlignment="1" applyProtection="1">
      <alignment horizontal="left" vertical="center" wrapText="1"/>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laudio.suendermann@stannol.de" TargetMode="External"/><Relationship Id="rId1" Type="http://schemas.openxmlformats.org/officeDocument/2006/relationships/hyperlink" Target="mailto:claudio.suendermann@stannol.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Einführung</v>
      </c>
      <c r="B2" s="179"/>
    </row>
    <row r="3" spans="1:2" ht="168.75" customHeight="1">
      <c r="A3" s="93" t="str">
        <f ca="1">OFFSET(L!$C$1,MATCH("Instructions"&amp;ADDRESS(ROW(),COLUMN(),4),L!$A:$A,0)-1,SL,,)</f>
        <v>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v>
      </c>
      <c r="B3" s="179"/>
    </row>
    <row r="4" spans="1:2" ht="16.5" customHeight="1">
      <c r="A4" s="218"/>
      <c r="B4" s="179"/>
    </row>
    <row r="5" spans="1:2" ht="42" customHeight="1">
      <c r="A5" s="219" t="str">
        <f ca="1">OFFSET(L!$C$1,MATCH("Instructions"&amp;ADDRESS(ROW(),COLUMN(),4),L!$A:$A,0)-1,SL,,)</f>
        <v>Anleitung zum Ausfüllen von Informationen zu Unternehmen (Zeilen 7 - 26).  Die Kommentare nur in englischer Sprache.</v>
      </c>
      <c r="B5" s="179"/>
    </row>
    <row r="6" spans="1:2" ht="35.25" customHeight="1">
      <c r="A6" s="94" t="str">
        <f ca="1">OFFSET(L!$C$1,MATCH("Instructions"&amp;ADDRESS(ROW(),COLUMN(),4),L!$A:$A,0)-1,SL,,)</f>
        <v>Hinweis: Eingaben mit (*) sind Pflichtfelder</v>
      </c>
      <c r="B6" s="179"/>
    </row>
    <row r="7" spans="1:2" ht="48" customHeight="1">
      <c r="A7" s="197" t="str">
        <f ca="1">OFFSET(L!$C$1,MATCH("Instructions"&amp;ADDRESS(ROW(),COLUMN(),4),L!$A:$A,0)-1,SL,,)</f>
        <v>1. Geben Sie hier den rechtmäßigen Firmennamen Ihres Unternehmens ein. Bitte verwenden Sie keine Abkürzungen. In diesem Feld haben Sie die Möglichkeit, weitere Geschäftsnamen, DBAs usw. hinzuzufügen.</v>
      </c>
      <c r="B7" s="179"/>
    </row>
    <row r="8" spans="1:2" ht="375">
      <c r="A8" s="197"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angegebene Mineraldaten auf Unternehmensebene anzeigt, zeigt er angegebene Mineraldaten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angegebenen Mineralien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v>
      </c>
      <c r="B8" s="179"/>
    </row>
    <row r="9" spans="1:2" ht="75">
      <c r="A9" s="197" t="str">
        <f ca="1">OFFSET(L!$C$1,MATCH("Instructions"&amp;ADDRESS(ROW(),COLUMN(),4),L!$A:$A,0)-1,SL,,)</f>
        <v>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v>
      </c>
      <c r="B9" s="179"/>
    </row>
    <row r="10" spans="1:2" ht="34.5" customHeight="1">
      <c r="A10" s="93" t="str">
        <f ca="1">OFFSET(L!$C$1,MATCH("Instructions"&amp;ADDRESS(ROW(),COLUMN(),4),L!$A:$A,0)-1,SL,,)</f>
        <v>4. Geben sie ihre eindeutige Firmenidentifikationsnummer (DUNS Nummer, Steuernummer, Kunden-spezifische Kennung, etc.) ein</v>
      </c>
      <c r="B10" s="179"/>
    </row>
    <row r="11" spans="1:2" ht="20.25" customHeight="1">
      <c r="A11" s="93" t="str">
        <f ca="1">OFFSET(L!$C$1,MATCH("Instructions"&amp;ADDRESS(ROW(),COLUMN(),4),L!$A:$A,0)-1,SL,,)</f>
        <v>5. Geben Sie die Quelle für die eindeutige Kennung oder Code ( "DUNS",  "MWST","Kunde", etc. ) an.</v>
      </c>
      <c r="B11" s="179"/>
    </row>
    <row r="12" spans="1:2" ht="20.25" customHeight="1">
      <c r="A12" s="93" t="str">
        <f ca="1">OFFSET(L!$C$1,MATCH("Instructions"&amp;ADDRESS(ROW(),COLUMN(),4),L!$A:$A,0)-1,SL,,)</f>
        <v>6. Geben Sie Ihre vollständige Firmenanschrift an (Straße, Stadt, Postleitzahl,  Bundesland).  Dieses Feld ist optional.</v>
      </c>
      <c r="B12" s="179"/>
    </row>
    <row r="13" spans="1:2" ht="35.25" customHeight="1">
      <c r="A13" s="93" t="str">
        <f ca="1">OFFSET(L!$C$1,MATCH("Instructions"&amp;ADDRESS(ROW(),COLUMN(),4),L!$A:$A,0)-1,SL,,)</f>
        <v>7. Geben Sie den Namen der Kontaktperson zum Inhalt der Erklärung an. Dies ist ein obligatorisches Feld.</v>
      </c>
      <c r="B13" s="179"/>
    </row>
    <row r="14" spans="1:2" ht="33" customHeight="1">
      <c r="A14" s="93" t="str">
        <f ca="1">OFFSET(L!$C$1,MATCH("Instructions"&amp;ADDRESS(ROW(),COLUMN(),4),L!$A:$A,0)-1,SL,,)</f>
        <v>8. Geben Sie die E mail-Adresse der Kontaktperson an. Wenn eine E- mail-adresse nicht verfügbar ist, bitte "Nicht verfügbar" oder "n/a." auswählen. Ein leeres Feld kann dazu führen, dass ein Fehler in der Anwendung auftritt. Dies ist ein obligatorisches Feld.</v>
      </c>
      <c r="B14" s="179"/>
    </row>
    <row r="15" spans="1:2" ht="20.25" customHeight="1">
      <c r="A15" s="93" t="str">
        <f ca="1">OFFSET(L!$C$1,MATCH("Instructions"&amp;ADDRESS(ROW(),COLUMN(),4),L!$A:$A,0)-1,SL,,)</f>
        <v>9. Geben Sie die Telefonnummer des Kontakts an. Dies ist ein obligatorisches Feld.</v>
      </c>
      <c r="B15" s="179"/>
    </row>
    <row r="16" spans="1:2" ht="49.5" customHeight="1">
      <c r="A16" s="93" t="str">
        <f ca="1">OFFSET(L!$C$1,MATCH("Instructions"&amp;ADDRESS(ROW(),COLUMN(),4),L!$A:$A,0)-1,SL,,)</f>
        <v>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79"/>
    </row>
    <row r="17" spans="1:2" ht="32.25" customHeight="1">
      <c r="A17" s="93" t="str">
        <f ca="1">OFFSET(L!$C$1,MATCH("Instructions"&amp;ADDRESS(ROW(),COLUMN(),4),L!$A:$A,0)-1,SL,,)</f>
        <v>11. Geben Sie den Titel für den Namen des Bevollmächtigten an. Dieses Feld ist optional.</v>
      </c>
      <c r="B17" s="179"/>
    </row>
    <row r="18" spans="1:2" ht="45">
      <c r="A18" s="93" t="str">
        <f ca="1">OFFSET(L!$C$1,MATCH("Instructions"&amp;ADDRESS(ROW(),COLUMN(),4),L!$A:$A,0)-1,SL,,)</f>
        <v>12. Geben Sie die E-mail-Adresse der bevollmächtigten Person an. Wenn eine E-mail Adresse nicht verfügbar ist, bitte "Nicht verfügbar" oder "n/a." auswählen. Ein leeres Feld kann dazu führen, dass ein Fehler in der Anwendung auftritt. Dies ist ein obligatorisches Feld.</v>
      </c>
      <c r="B18" s="179"/>
    </row>
    <row r="19" spans="1:2" ht="31.5" customHeight="1">
      <c r="A19" s="93" t="str">
        <f ca="1">OFFSET(L!$C$1,MATCH("Instructions"&amp;ADDRESS(ROW(),COLUMN(),4),L!$A:$A,0)-1,SL,,)</f>
        <v>13. Fügen Sie die Telefonnummer der freigabeberechtigten Person ein. Das Ausfüllen dieses Feldes ist freiwillig.</v>
      </c>
      <c r="B19" s="179"/>
    </row>
    <row r="20" spans="1:2" ht="35.450000000000003" customHeight="1">
      <c r="A20" s="93" t="str">
        <f ca="1">OFFSET(L!$C$1,MATCH("Instructions"&amp;ADDRESS(ROW(),COLUMN(),4),L!$A:$A,0)-1,SL,,)</f>
        <v>14. Bitte geben Sie das Datum der Fertigstellung für dieses Formblatt mit dem Format TT-MMM-JJJJ ein. Dies ist ein obligatorisches Feld.</v>
      </c>
      <c r="B20" s="179"/>
    </row>
    <row r="21" spans="1:2" ht="40.5" customHeight="1">
      <c r="A21" s="93" t="str">
        <f ca="1">OFFSET(L!$C$1,MATCH("Instructions"&amp;ADDRESS(ROW(),COLUMN(),4),L!$A:$A,0)-1,SL,,)</f>
        <v>15. Zum Beispiel kann der Benutzer die Datei unter dem Namen speichern: companyname-datum.xls (Datum im Format JJJJ-MM-TT).</v>
      </c>
      <c r="B21" s="179"/>
    </row>
    <row r="22" spans="1:2" ht="17.45" customHeight="1">
      <c r="A22" s="218"/>
      <c r="B22" s="179"/>
    </row>
    <row r="23" spans="1:2" ht="42.75" customHeight="1">
      <c r="A23" s="94" t="str">
        <f ca="1">OFFSET(L!$C$1,MATCH("Instructions"&amp;ADDRESS(ROW(),COLUMN(),4),L!$A:$A,0)-1,SL,,)</f>
        <v>Anweisungen zum Ausfüllen der sieben Fragen zum Erklärungsumfang (Zeilen 28–107).
Bitte geben Sie Ihre Antworten nur auf ENGLISCH.</v>
      </c>
      <c r="B23" s="179"/>
    </row>
    <row r="24" spans="1:2" ht="57.75" customHeight="1">
      <c r="A24" s="94" t="str">
        <f ca="1">OFFSET(L!$C$1,MATCH("Instructions"&amp;ADDRESS(ROW(),COLUMN(),4),L!$A:$A,0)-1,SL,,)</f>
        <v>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v>
      </c>
      <c r="B24" s="179"/>
    </row>
    <row r="25" spans="1:2" ht="30.75" customHeight="1">
      <c r="A25" s="94" t="str">
        <f ca="1">OFFSET(L!$C$1,MATCH("Instructions"&amp;ADDRESS(ROW(),COLUMN(),4),L!$A:$A,0)-1,SL,,)</f>
        <v>Geben Sie Kommentare in den Kommentarabschnitten ein, um Ihre Antworten zu klären.</v>
      </c>
      <c r="B25" s="179"/>
    </row>
    <row r="26" spans="1:2" ht="46.5" customHeight="1">
      <c r="A26" s="94" t="str">
        <f ca="1">OFFSET(L!$C$1,MATCH("Instructions"&amp;ADDRESS(ROW(),COLUMN(),4),L!$A:$A,0)-1,SL,,)</f>
        <v>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v>
      </c>
      <c r="B26" s="179"/>
    </row>
    <row r="27" spans="1:2" ht="135">
      <c r="A27" s="93" t="str">
        <f ca="1">OFFSET(L!$C$1,MATCH("Instructions"&amp;ADDRESS(ROW(),COLUMN(),4),L!$A:$A,0)-1,SL,,)</f>
        <v>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v>
      </c>
      <c r="B27" s="179"/>
    </row>
    <row r="28" spans="1:2" ht="36" customHeight="1">
      <c r="A28" s="93" t="str">
        <f ca="1">OFFSET(L!$C$1,MATCH("Instructions"&amp;ADDRESS(ROW(),COLUMN(),4),L!$A:$A,0)-1,SL,,)</f>
        <v>Manche Unternehmen verlangen möglicherweise Belege, wenn Sie diese Frage mit „nein” beantworten. Diese Belege sind im Feld „Anmerkungen” einzugeben.</v>
      </c>
      <c r="B28" s="179"/>
    </row>
    <row r="29" spans="1:2" ht="225">
      <c r="A29" s="93" t="str">
        <f ca="1">OFFSET(L!$C$1,MATCH("Instructions"&amp;ADDRESS(ROW(),COLUMN(),4),L!$A:$A,0)-1,SL,,)</f>
        <v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v>
      </c>
      <c r="B29" s="179"/>
    </row>
    <row r="30" spans="1:2" ht="120">
      <c r="A30" s="93" t="str">
        <f ca="1">OFFSET(L!$C$1,MATCH("Instructions"&amp;ADDRESS(ROW(),COLUMN(),4),L!$A:$A,0)-1,SL,,)</f>
        <v>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v>
      </c>
      <c r="B30" s="179"/>
    </row>
    <row r="31" spans="1:2" ht="135">
      <c r="A31" s="93" t="str">
        <f ca="1">OFFSET(L!$C$1,MATCH("Instructions"&amp;ADDRESS(ROW(),COLUMN(),4),L!$A:$A,0)-1,SL,,)</f>
        <v>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v>
      </c>
      <c r="B31" s="179"/>
    </row>
    <row r="32" spans="1:2" ht="195">
      <c r="A32" s="93" t="str">
        <f ca="1">OFFSET(L!$C$1,MATCH("Instructions"&amp;ADDRESS(ROW(),COLUMN(),4),L!$A:$A,0)-1,SL,,)</f>
        <v>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Nicht untersucht
Diese Frage ist für angegebenen Mineralien obligatorisch, wenn die Antwort auf Frage 1 und 2 „Ja“ lautet.</v>
      </c>
      <c r="B32" s="179"/>
    </row>
    <row r="33" spans="1:2" ht="75">
      <c r="A33" s="93" t="str">
        <f ca="1">OFFSET(L!$C$1,MATCH("Instructions"&amp;ADDRESS(ROW(),COLUMN(),4),L!$A:$A,0)-1,SL,,)</f>
        <v>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v>
      </c>
      <c r="B33" s="179"/>
    </row>
    <row r="34" spans="1:2" ht="75">
      <c r="A34" s="93" t="str">
        <f ca="1">OFFSET(L!$C$1,MATCH("Instructions"&amp;ADDRESS(ROW(),COLUMN(),4),L!$A:$A,0)-1,SL,,)</f>
        <v>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v>
      </c>
      <c r="B34" s="179"/>
    </row>
    <row r="35" spans="1:2" ht="15">
      <c r="A35" s="228"/>
      <c r="B35" s="179"/>
    </row>
    <row r="36" spans="1:2" ht="68.45" customHeight="1">
      <c r="A36" s="219" t="str">
        <f ca="1">OFFSET(L!$C$1,MATCH("Instructions"&amp;ADDRESS(ROW(),COLUMN(),4),L!$A:$A,0)-1,SL,,)</f>
        <v>Instruktionen zur Beantwortung der Fragen A. – G. (Reihen 113–137). Die Fragen A bis G sind obligatorisch, wenn die Antwort auf Frage 1 und 2 „Ja“ für angegebenen Mineralien lautet.
Bitte geben Sie Ihre Antworten nur auf ENGLISCH</v>
      </c>
      <c r="B36" s="179"/>
    </row>
    <row r="37" spans="1:2" ht="150">
      <c r="A37" s="219" t="str">
        <f ca="1">OFFSET(L!$C$1,MATCH("Instructions"&amp;ADDRESS(ROW(),COLUMN(),4),L!$A:$A,0)-1,SL,,)</f>
        <v>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v>
      </c>
      <c r="B37" s="179"/>
    </row>
    <row r="38" spans="1:2" ht="30">
      <c r="A38" s="93" t="str">
        <f ca="1">OFFSET(L!$C$1,MATCH("Instructions"&amp;ADDRESS(ROW(),COLUMN(),4),L!$A:$A,0)-1,SL,,)</f>
        <v>A. Diese Erklärung dient der Bestimmung, ob ein Unternehmen über eine Richtlinie zur verantwortungsvollen Beschaffung von Mineralien verfügt. Die Antwort auf diese Frage muss „Ja“ oder „Nein“ lauten.</v>
      </c>
      <c r="B38" s="179"/>
    </row>
    <row r="39" spans="1:2" ht="45">
      <c r="A39" s="93" t="str">
        <f ca="1">OFFSET(L!$C$1,MATCH("Instructions"&amp;ADDRESS(ROW(),COLUMN(),4),L!$A:$A,0)-1,SL,,)</f>
        <v>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v>
      </c>
      <c r="B39" s="179"/>
    </row>
    <row r="40" spans="1:2" ht="60">
      <c r="A40" s="93" t="str">
        <f ca="1">OFFSET(L!$C$1,MATCH("Instructions"&amp;ADDRESS(ROW(),COLUMN(),4),L!$A:$A,0)-1,SL,,)</f>
        <v>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v>
      </c>
      <c r="B40" s="179"/>
    </row>
    <row r="41" spans="1:2" ht="105">
      <c r="A41" s="93" t="str">
        <f ca="1">OFFSET(L!$C$1,MATCH("Instructions"&amp;ADDRESS(ROW(),COLUMN(),4),L!$A:$A,0)-1,SL,,)</f>
        <v>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v>
      </c>
      <c r="B41" s="179"/>
    </row>
    <row r="42" spans="1:2" ht="165">
      <c r="A42" s="93" t="str">
        <f ca="1">OFFSET(L!$C$1,MATCH("Instructions"&amp;ADDRESS(ROW(),COLUMN(),4),L!$A:$A,0)-1,SL,,)</f>
        <v>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v>
      </c>
      <c r="B42" s="179"/>
    </row>
    <row r="43" spans="1:2" ht="135">
      <c r="A43" s="93"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v>
      </c>
      <c r="B43" s="179"/>
    </row>
    <row r="44" spans="1:2" ht="45">
      <c r="A44" s="93"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 ist ein Pflichtfeld.</v>
      </c>
      <c r="B44" s="179"/>
    </row>
    <row r="45" spans="1:2" ht="15.95" customHeight="1">
      <c r="A45" s="218"/>
      <c r="B45" s="179"/>
    </row>
    <row r="46" spans="1:2" ht="15">
      <c r="A46" s="94" t="str">
        <f ca="1">OFFSET(L!$C$1,MATCH("Instructions"&amp;ADDRESS(ROW(),COLUMN(),4),L!$A:$A,0)-1,SL,,)</f>
        <v>Hinweis: Spalten mit (*) sind Pflichtfelder</v>
      </c>
      <c r="B46" s="179"/>
    </row>
    <row r="47" spans="1:2" ht="63.75" customHeight="1">
      <c r="A47" s="94"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47" s="179"/>
    </row>
    <row r="48" spans="1:2" ht="51.95" customHeight="1">
      <c r="A48" s="93"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48" s="179"/>
    </row>
    <row r="49" spans="1:2" ht="43.5" customHeight="1">
      <c r="A49" s="93" t="str">
        <f ca="1">OFFSET(L!$C$1,MATCH("Instructions"&amp;ADDRESS(ROW(),COLUMN(),4),L!$A:$A,0)-1,SL,,)</f>
        <v>2.  Metall ( * ) - Verwenden Sie das Pull-down-Menü, um das Metall auszuwählen,  für welches Sie Informationen über die Schmelzhütte eingeben. Metalle erscheinen nur, wenn die Fragen 1 und 2 für angegebenen Mineralien mit „Ja“ beantwortet wurden. Dies ist ein Pflichteingabefeld.</v>
      </c>
      <c r="B49" s="179"/>
    </row>
    <row r="50" spans="1:2" ht="75">
      <c r="A50" s="93"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0" s="179"/>
    </row>
    <row r="51" spans="1:2" ht="45">
      <c r="A51" s="93"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1" s="179"/>
    </row>
    <row r="52" spans="1:2" ht="45.75" customHeight="1">
      <c r="A52" s="93"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2" s="179"/>
    </row>
    <row r="53" spans="1:2" ht="60">
      <c r="A53" s="93"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3" s="179"/>
    </row>
    <row r="54" spans="1:2" ht="45">
      <c r="A54" s="93"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4" s="179"/>
    </row>
    <row r="55" spans="1:2" ht="35.450000000000003" customHeight="1">
      <c r="A55" s="93" t="str">
        <f ca="1">OFFSET(L!$C$1,MATCH("Instructions"&amp;ADDRESS(ROW(),COLUMN(),4),L!$A:$A,0)-1,SL,,)</f>
        <v>8. Straße der Schmelzhütte – Geben Sie den Straßennamen des Schmelzhüttenstandortes an. Das Ausfüllen dieses Feldes ist freiwillig.</v>
      </c>
      <c r="B55" s="179"/>
    </row>
    <row r="56" spans="1:2" ht="30">
      <c r="A56" s="93" t="str">
        <f ca="1">OFFSET(L!$C$1,MATCH("Instructions"&amp;ADDRESS(ROW(),COLUMN(),4),L!$A:$A,0)-1,SL,,)</f>
        <v>9. Ort der Schmelzhütte – Geben Sie den Namen des Ortes an, in dem sich die Schmelzhütte befindet. Das Ausfüllen dieses Feldes ist freiwillig.</v>
      </c>
      <c r="B56" s="179"/>
    </row>
    <row r="57" spans="1:2" ht="33.950000000000003" customHeight="1">
      <c r="A57" s="93" t="str">
        <f ca="1">OFFSET(L!$C$1,MATCH("Instructions"&amp;ADDRESS(ROW(),COLUMN(),4),L!$A:$A,0)-1,SL,,)</f>
        <v>10. Standort der Schmelzhütte: Ggf. Bundesland/Region/Provinz – Geben Sie das Bundesland oder die Region/Provinz des Schmelzhüttenstandortes an. Das Ausfüllen dieses Feldes ist freiwillig.</v>
      </c>
      <c r="B57" s="179"/>
    </row>
    <row r="58" spans="1:2" ht="195">
      <c r="A58" s="93" t="str">
        <f ca="1">OFFSET(L!$C$1,MATCH("Instructions"&amp;ADDRESS(ROW(),COLUMN(),4),L!$A:$A,0)-1,SL,,)</f>
        <v>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58" s="179"/>
    </row>
    <row r="59" spans="1:2" ht="45">
      <c r="A59" s="93"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59" s="179"/>
    </row>
    <row r="60" spans="1:2" ht="90">
      <c r="A60" s="93"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0" s="179"/>
    </row>
    <row r="61" spans="1:2" ht="105">
      <c r="A61" s="93"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1" s="179"/>
    </row>
    <row r="62" spans="1:2" ht="101.25" customHeight="1">
      <c r="A62" s="93"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2" s="179"/>
    </row>
    <row r="63" spans="1:2" ht="30">
      <c r="A63" s="93" t="str">
        <f ca="1">OFFSET(L!$C$1,MATCH("Instructions"&amp;ADDRESS(ROW(),COLUMN(),4),L!$A:$A,0)-1,SL,,)</f>
        <v xml:space="preserve">16. Anmerkungen - geben Sie Ihre Anmerkungen zu den Schmelzhütten in das Textfeld ein. Beispiel: Smelter is being acquired by Company YYY </v>
      </c>
      <c r="B63" s="179"/>
    </row>
    <row r="64" spans="1:2" ht="15">
      <c r="A64" s="218"/>
      <c r="B64" s="179"/>
    </row>
    <row r="65" spans="1:2" ht="15">
      <c r="A65" s="219" t="str">
        <f ca="1">OFFSET(L!$C$1,MATCH("Instructions"&amp;ADDRESS(ROW(),COLUMN(),4),L!$A:$A,0)-1,SL,,)</f>
        <v>Anleitung zum Ausfüllen Registerkarte „Minenliste“.  Die Kommentare nur in englischer Sprache.</v>
      </c>
      <c r="B65" s="179"/>
    </row>
    <row r="66" spans="1:2" ht="45">
      <c r="A66" s="93" t="str">
        <f ca="1">OFFSET(L!$C$1,MATCH("Instructions"&amp;ADDRESS(ROW(),COLUMN(),4),L!$A:$A,0)-1,SL,,)</f>
        <v>1. Metall - Verwenden Sie das Pull-down-Menü, um das Metall auszuwählen, für welches Sie Informationen über die Schmelzhütte eingeben. Metalle erscheinen nur, wenn die Fragen 1 und 2 für angegebenen Mineralien mit „Ja“ beantwortet wurden.</v>
      </c>
      <c r="B66" s="179"/>
    </row>
    <row r="67" spans="1:2" ht="30">
      <c r="A67" s="93" t="str">
        <f ca="1">OFFSET(L!$C$1,MATCH("Instructions"&amp;ADDRESS(ROW(),COLUMN(),4),L!$A:$A,0)-1,SL,,)</f>
        <v>2. Name der Schmelzhütte(n), die ihre Rohstoffe aus dieser Bergbauanlage beziehen - Geben Sie nach Möglichkeit den Namen der Schmelzhütte(n) ein, die ihre Rohstoffe aus der aufgeführten Bergbauanlage beziehen.</v>
      </c>
      <c r="B67" s="179"/>
    </row>
    <row r="68" spans="1:2" ht="15">
      <c r="A68" s="93" t="str">
        <f ca="1">OFFSET(L!$C$1,MATCH("Instructions"&amp;ADDRESS(ROW(),COLUMN(),4),L!$A:$A,0)-1,SL,,)</f>
        <v>3. Name der Bergbauanlage (Bergbaustandort) - Geben Sie den Name der Bergbauanlage so ein, wie Sie ihn kennen.</v>
      </c>
      <c r="B68" s="179"/>
    </row>
    <row r="69" spans="1:2" ht="60">
      <c r="A69" s="93" t="str">
        <f ca="1">OFFSET(L!$C$1,MATCH("Instructions"&amp;ADDRESS(ROW(),COLUMN(),4),L!$A:$A,0)-1,SL,,)</f>
        <v>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v>
      </c>
      <c r="B69" s="179"/>
    </row>
    <row r="70" spans="1:2" ht="30">
      <c r="A70" s="93" t="str">
        <f ca="1">OFFSET(L!$C$1,MATCH("Instructions"&amp;ADDRESS(ROW(),COLUMN(),4),L!$A:$A,0)-1,SL,,)</f>
        <v>5. Quelle der Bergbauanlage Identifikationsnummer - das ist die Quelle der Bergbauanlage, welche in der Spalte D eingegeben wurde.</v>
      </c>
      <c r="B70" s="179"/>
    </row>
    <row r="71" spans="1:2" ht="15">
      <c r="A71" s="93" t="str">
        <f ca="1">OFFSET(L!$C$1,MATCH("Instructions"&amp;ADDRESS(ROW(),COLUMN(),4),L!$A:$A,0)-1,SL,,)</f>
        <v>6. Bergbauanlage Land -  Benutzen Sie bitte das Pull-down Menü, um das Land der Bergbauanlage auszuwählen.</v>
      </c>
      <c r="B71" s="179"/>
    </row>
    <row r="72" spans="1:2" ht="30">
      <c r="A72" s="93" t="str">
        <f ca="1">OFFSET(L!$C$1,MATCH("Instructions"&amp;ADDRESS(ROW(),COLUMN(),4),L!$A:$A,0)-1,SL,,)</f>
        <v>7. Straße der Bergbauanlage – Geben Sie den Straßennamen des Bergbauanlage Standortes an. Das Ausfüllen dieses Feldes ist freiwillig.</v>
      </c>
      <c r="B72" s="179"/>
    </row>
    <row r="73" spans="1:2" ht="30">
      <c r="A73" s="93" t="str">
        <f ca="1">OFFSET(L!$C$1,MATCH("Instructions"&amp;ADDRESS(ROW(),COLUMN(),4),L!$A:$A,0)-1,SL,,)</f>
        <v>8. Ort der Bergbauanlage – Geben Sie den Namen des Ortes an, in dem sich die Bergbauanlage befindet. Das Ausfüllen dieses Feldes ist freiwillig.</v>
      </c>
      <c r="B73" s="179"/>
    </row>
    <row r="74" spans="1:2" ht="30">
      <c r="A74" s="93" t="str">
        <f ca="1">OFFSET(L!$C$1,MATCH("Instructions"&amp;ADDRESS(ROW(),COLUMN(),4),L!$A:$A,0)-1,SL,,)</f>
        <v>9. Standort der Bergbauanlage: Ggf. Bundesland/Region/Provinz – Geben Sie das Bundesland oder die Region/Provinz des Bergbauanlage Standortes an. Das Ausfüllen dieses Feldes ist freiwillig.</v>
      </c>
      <c r="B74" s="179"/>
    </row>
    <row r="75" spans="1:2" ht="120">
      <c r="A75" s="93" t="str">
        <f ca="1">OFFSET(L!$C$1,MATCH("Instructions"&amp;ADDRESS(ROW(),COLUMN(),4),L!$A:$A,0)-1,SL,,)</f>
        <v>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v>
      </c>
      <c r="B75" s="179"/>
    </row>
    <row r="76" spans="1:2" ht="45">
      <c r="A76" s="93" t="str">
        <f ca="1">OFFSET(L!$C$1,MATCH("Instructions"&amp;ADDRESS(ROW(),COLUMN(),4),L!$A:$A,0)-1,SL,,)</f>
        <v>11. Bergbauanlage Kontakt-E-Mail - Tragen Sie die E-mail Adresse des Ansprechpartners zur Bergbauanlage ein. Zum Beispiel:   John.Smith@SmelterXXX.com. Lesen Sie bitte die Anweisungen für die Eingabe des Ansprechpartners vor der Eingabe des Kontakt Namens.</v>
      </c>
      <c r="B76" s="179"/>
    </row>
    <row r="77" spans="1:2" ht="60">
      <c r="A77" s="93" t="str">
        <f ca="1">OFFSET(L!$C$1,MATCH("Instructions"&amp;ADDRESS(ROW(),COLUMN(),4),L!$A:$A,0)-1,SL,,)</f>
        <v>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v>
      </c>
      <c r="B77" s="179"/>
    </row>
    <row r="78" spans="1:2" ht="30">
      <c r="A78" s="93" t="str">
        <f ca="1">OFFSET(L!$C$1,MATCH("Instructions"&amp;ADDRESS(ROW(),COLUMN(),4),L!$A:$A,0)-1,SL,,)</f>
        <v xml:space="preserve">13. Anmerkungen - geben Sie Ihre Anmerkungen zu den Bergbauanlagen in das Textfeld ein. Beispiel: Mine is being acquired by Company YYY </v>
      </c>
      <c r="B78" s="179"/>
    </row>
    <row r="79" spans="1:2" ht="15">
      <c r="A79" s="218"/>
      <c r="B79" s="179"/>
    </row>
    <row r="80" spans="1:2" ht="90">
      <c r="A80" s="219" t="str">
        <f ca="1">OFFSET(L!$C$1,MATCH("Instructions"&amp;ADDRESS(ROW(),COLUMN(),4),L!$A:$A,0)-1,SL,,)</f>
        <v>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v>
      </c>
      <c r="B80" s="179"/>
    </row>
    <row r="81" spans="1:2" ht="15">
      <c r="A81" s="218"/>
      <c r="B81" s="179"/>
    </row>
    <row r="82" spans="1:2" ht="18" customHeight="1">
      <c r="A82" s="94" t="str">
        <f ca="1">OFFSET(L!$C$1,MATCH("Instructions"&amp;ADDRESS(ROW(),COLUMN(),4),L!$A:$A,0)-1,SL,,)</f>
        <v>Allgemeine Geschäftsbedingungen (AGB)</v>
      </c>
      <c r="B82" s="179"/>
    </row>
    <row r="83" spans="1:2" ht="150">
      <c r="A83" s="94" t="str">
        <f ca="1">OFFSET(L!$C$1,MATCH("Instructions"&amp;ADDRESS(ROW(),COLUMN(),4),L!$A:$A,0)-1,SL,,)</f>
        <v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v>
      </c>
      <c r="B83" s="179"/>
    </row>
    <row r="84" spans="1:2" ht="75">
      <c r="A84" s="94"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84" s="179"/>
    </row>
    <row r="85" spans="1:2" ht="75">
      <c r="A85" s="94"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85" s="179"/>
    </row>
    <row r="86" spans="1:2" ht="150">
      <c r="A86" s="94"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86" s="179"/>
    </row>
    <row r="87" spans="1:2" ht="45">
      <c r="A87" s="94"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87" s="179"/>
    </row>
    <row r="88" spans="1:2" ht="30">
      <c r="A88" s="94" t="str">
        <f ca="1">OFFSET(L!$C$1,MATCH("Instructions"&amp;ADDRESS(ROW(),COLUMN(),4),L!$A:$A,0)-1,SL,,)</f>
        <v xml:space="preserve">Beim Bearbeiten und der Benutzung der Liste oder eines jeglichen Werkzeuges und der Beachtung dessen, stimmt der Anwender dem vorhergehenden zu.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baseColWidth="10"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56.7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A227847D-424E-4D39-8FE5-EAB659382DA9}"/>
    </customSheetView>
    <customSheetView guid="{C59130F4-2E03-5E48-94CE-6E4A0484DB9E}" showAutoFilter="1">
      <selection activeCell="E4" sqref="E4"/>
      <pageMargins left="0" right="0" top="0" bottom="0" header="0" footer="0"/>
      <pageSetup paperSize="9" orientation="portrait"/>
      <headerFooter alignWithMargins="0"/>
      <autoFilter ref="B1:N1" xr:uid="{A6A21CE0-FBA5-4D42-9180-77FCB685CD8A}"/>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1CE11F8C-D84A-46BA-8052-DE2C815E3729}"/>
    </customSheetView>
    <customSheetView guid="{C59130F4-2E03-5E48-94CE-6E4A0484DB9E}" showAutoFilter="1">
      <selection activeCell="C1" sqref="C1:D65536"/>
      <pageMargins left="0" right="0" top="0" bottom="0" header="0" footer="0"/>
      <pageSetup orientation="portrait"/>
      <headerFooter alignWithMargins="0"/>
      <autoFilter ref="B1:C1" xr:uid="{9A3CB69C-64CB-47CC-8625-E9377031694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Posten</v>
      </c>
      <c r="C2" s="177" t="str">
        <f ca="1">OFFSET(L!$C$1,MATCH("Definitions"&amp;ADDRESS(ROW(),COLUMN(),4),L!$A:$A,0)-1,SL,,)</f>
        <v>Definition</v>
      </c>
      <c r="D2" s="397"/>
      <c r="E2" s="178"/>
    </row>
    <row r="3" spans="1:8" ht="60">
      <c r="A3" s="176"/>
      <c r="B3" s="177" t="str">
        <f ca="1">OFFSET(L!$C$1,MATCH("Definitions"&amp;ADDRESS(ROW(),COLUMN(),4),L!$A:$A,0)-1,SL,,)</f>
        <v>Bevollmächtigter</v>
      </c>
      <c r="C3" s="177"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3" s="397"/>
      <c r="E3" s="179"/>
    </row>
    <row r="4" spans="1:8" ht="60">
      <c r="A4" s="176"/>
      <c r="B4" s="177" t="str">
        <f ca="1">OFFSET(L!$C$1,MATCH("Definitions"&amp;ADDRESS(ROW(),COLUMN(),4),L!$A:$A,0)-1,SL,,)</f>
        <v>Cobalt (Co) Raffinerie (Schmelzhutte)</v>
      </c>
      <c r="C4" s="177" t="str">
        <f ca="1">OFFSET(L!$C$1,MATCH("Definitions"&amp;ADDRESS(ROW(),COLUMN(),4),L!$A:$A,0)-1,SL,,)</f>
        <v>Ein Unternehmen, das Cobaltkonzentrate, Zwischenprodukte oder recycelte Rohstoffe verarbeitet und ein Cobaltprodukt zur direkten Verwendung in einem nachgelagerten Herstellungsprozess herstellt.</v>
      </c>
      <c r="D4" s="397"/>
      <c r="E4" s="179" t="s">
        <v>13</v>
      </c>
    </row>
    <row r="5" spans="1:8" ht="75">
      <c r="A5" s="176"/>
      <c r="B5" s="177" t="str">
        <f ca="1">OFFSET(L!$C$1,MATCH("Definitions"&amp;ADDRESS(ROW(),COLUMN(),4),L!$A:$A,0)-1,SL,,)</f>
        <v>Konflikt- und Hochrisikogebiete (CAHRA)</v>
      </c>
      <c r="C5" s="177"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97"/>
      <c r="E5" s="179"/>
    </row>
    <row r="6" spans="1:8" ht="75">
      <c r="A6" s="176"/>
      <c r="B6" s="177" t="str">
        <f ca="1">OFFSET(L!$C$1,MATCH("Definitions"&amp;ADDRESS(ROW(),COLUMN(),4),L!$A:$A,0)-1,SL,,)</f>
        <v>Kupferverarbeiter*</v>
      </c>
      <c r="C6" s="177" t="str">
        <f ca="1">OFFSET(L!$C$1,MATCH("Definitions"&amp;ADDRESS(ROW(),COLUMN(),4),L!$A:$A,0)-1,SL,,)</f>
        <v>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v>
      </c>
      <c r="D6" s="397"/>
      <c r="E6" s="179"/>
    </row>
    <row r="7" spans="1:8" ht="135">
      <c r="A7" s="176"/>
      <c r="B7" s="177" t="str">
        <f ca="1">OFFSET(L!$C$1,MATCH("Definitions"&amp;ADDRESS(ROW(),COLUMN(),4),L!$A:$A,0)-1,SL,,)</f>
        <v>Erklärung Anwendungsbereich oder Klasse</v>
      </c>
      <c r="C7" s="177"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7" s="397"/>
      <c r="E7" s="179" t="s">
        <v>14</v>
      </c>
    </row>
    <row r="8" spans="1:8" ht="91.5" customHeight="1">
      <c r="A8" s="176"/>
      <c r="B8" s="177" t="str">
        <f ca="1">OFFSET(L!$C$1,MATCH("Definitions"&amp;ADDRESS(ROW(),COLUMN(),4),L!$A:$A,0)-1,SL,,)</f>
        <v>Sorgfaltspflicht</v>
      </c>
      <c r="C8" s="177" t="str">
        <f ca="1">OFFSET(L!$C$1,MATCH("Definitions"&amp;ADDRESS(ROW(),COLUMN(),4),L!$A:$A,0)-1,SL,,)</f>
        <v>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v>
      </c>
      <c r="D8" s="397"/>
      <c r="E8" s="179"/>
    </row>
    <row r="9" spans="1:8" ht="75">
      <c r="A9" s="176"/>
      <c r="B9" s="177" t="str">
        <f ca="1">OFFSET(L!$C$1,MATCH("Definitions"&amp;ADDRESS(ROW(),COLUMN(),4),L!$A:$A,0)-1,SL,,)</f>
        <v>Natürlicher Graphit*</v>
      </c>
      <c r="C9" s="177" t="str">
        <f ca="1">OFFSET(L!$C$1,MATCH("Definitions"&amp;ADDRESS(ROW(),COLUMN(),4),L!$A:$A,0)-1,SL,,)</f>
        <v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v>
      </c>
      <c r="D9" s="397"/>
      <c r="E9" s="179" t="s">
        <v>15</v>
      </c>
    </row>
    <row r="10" spans="1:8" ht="75">
      <c r="A10" s="176"/>
      <c r="B10" s="177" t="str">
        <f ca="1">OFFSET(L!$C$1,MATCH("Definitions"&amp;ADDRESS(ROW(),COLUMN(),4),L!$A:$A,0)-1,SL,,)</f>
        <v>Hersteller von Graphit*</v>
      </c>
      <c r="C10" s="177" t="str">
        <f ca="1">OFFSET(L!$C$1,MATCH("Definitions"&amp;ADDRESS(ROW(),COLUMN(),4),L!$A:$A,0)-1,SL,,)</f>
        <v>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v>
      </c>
      <c r="D10" s="397"/>
      <c r="E10" s="179" t="s">
        <v>16</v>
      </c>
    </row>
    <row r="11" spans="1:8" ht="90">
      <c r="A11" s="176"/>
      <c r="B11" s="177" t="str">
        <f ca="1">OFFSET(L!$C$1,MATCH("Definitions"&amp;ADDRESS(ROW(),COLUMN(),4),L!$A:$A,0)-1,SL,,)</f>
        <v>Unabhängige Private Wirtschaftsprüfungsgesellschaft</v>
      </c>
      <c r="C11" s="177"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1" s="397"/>
      <c r="E11" s="179" t="s">
        <v>15</v>
      </c>
      <c r="H11" s="156">
        <v>14</v>
      </c>
    </row>
    <row r="12" spans="1:8" ht="45">
      <c r="A12" s="176"/>
      <c r="B12" s="177" t="str">
        <f ca="1">OFFSET(L!$C$1,MATCH("Definitions"&amp;ADDRESS(ROW(),COLUMN(),4),L!$A:$A,0)-1,SL,,)</f>
        <v>Absichtlich hinzugefügt</v>
      </c>
      <c r="C12" s="177" t="str">
        <f ca="1">OFFSET(L!$C$1,MATCH("Definitions"&amp;ADDRESS(ROW(),COLUMN(),4),L!$A:$A,0)-1,SL,,)</f>
        <v>"Absichtlich hinzugefügt" bezieht sich im Allgemeinen auf Ein Stoff, der in einer oder mehreren Phasen des Produktlebenszyklus verwendet wird, um eine bestimmte Eigenschaft, Reaktion oder Qualität zu erzielen.</v>
      </c>
      <c r="D12" s="397"/>
      <c r="E12" s="179"/>
    </row>
    <row r="13" spans="1:8" ht="90">
      <c r="A13" s="176"/>
      <c r="B13" s="177" t="str">
        <f ca="1">OFFSET(L!$C$1,MATCH("Definitions"&amp;ADDRESS(ROW(),COLUMN(),4),L!$A:$A,0)-1,SL,,)</f>
        <v>Lithiumverarbeiter*</v>
      </c>
      <c r="C13" s="177" t="str">
        <f ca="1">OFFSET(L!$C$1,MATCH("Definitions"&amp;ADDRESS(ROW(),COLUMN(),4),L!$A:$A,0)-1,SL,,)</f>
        <v>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v>
      </c>
      <c r="D13" s="397"/>
      <c r="E13" s="179"/>
    </row>
    <row r="14" spans="1:8" ht="135">
      <c r="A14" s="176"/>
      <c r="B14" s="177" t="str">
        <f ca="1">OFFSET(L!$C$1,MATCH("Definitions"&amp;ADDRESS(ROW(),COLUMN(),4),L!$A:$A,0)-1,SL,,)</f>
        <v>OECD</v>
      </c>
      <c r="C14" s="177" t="str">
        <f ca="1">OFFSET(L!$C$1,MATCH("Definitions"&amp;ADDRESS(ROW(),COLUMN(),4),L!$A:$A,0)-1,SL,,)</f>
        <v>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v>
      </c>
      <c r="D14" s="397"/>
      <c r="E14" s="179"/>
    </row>
    <row r="15" spans="1:8" ht="30">
      <c r="A15" s="176"/>
      <c r="B15" s="177" t="str">
        <f ca="1">OFFSET(L!$C$1,MATCH("Definitions"&amp;ADDRESS(ROW(),COLUMN(),4),L!$A:$A,0)-1,SL,,)</f>
        <v>Natürlicher Glimmer</v>
      </c>
      <c r="C15" s="177" t="str">
        <f ca="1">OFFSET(L!$C$1,MATCH("Definitions"&amp;ADDRESS(ROW(),COLUMN(),4),L!$A:$A,0)-1,SL,,)</f>
        <v>Natürlicher Glimmer ist ein Mineral, das abgebaut wird oder natürlich vorkommt, wie Muskovite und Phlogopite.</v>
      </c>
      <c r="D15" s="397"/>
      <c r="E15" s="179"/>
    </row>
    <row r="16" spans="1:8" ht="45">
      <c r="A16" s="176"/>
      <c r="B16" s="177" t="str">
        <f ca="1">OFFSET(L!$C$1,MATCH("Definitions"&amp;ADDRESS(ROW(),COLUMN(),4),L!$A:$A,0)-1,SL,,)</f>
        <v>Synthetischer Glimmer (Fluorophlogopite)</v>
      </c>
      <c r="C16" s="177" t="str">
        <f ca="1">OFFSET(L!$C$1,MATCH("Definitions"&amp;ADDRESS(ROW(),COLUMN(),4),L!$A:$A,0)-1,SL,,)</f>
        <v xml:space="preserve">Synthetischer Glimmer (Fluorophlogopite) ist ein von Menschen hergestelltes Material, das aus Materialien wie Magnesium, Aluminium und Silizium besteht. </v>
      </c>
      <c r="D16" s="397"/>
      <c r="E16" s="179" t="s">
        <v>15</v>
      </c>
    </row>
    <row r="17" spans="1:5" ht="90">
      <c r="A17" s="176"/>
      <c r="B17" s="177" t="str">
        <f ca="1">OFFSET(L!$C$1,MATCH("Definitions"&amp;ADDRESS(ROW(),COLUMN(),4),L!$A:$A,0)-1,SL,,)</f>
        <v>Glimmerprozessor</v>
      </c>
      <c r="C17" s="177" t="str">
        <f ca="1">OFFSET(L!$C$1,MATCH("Definitions"&amp;ADDRESS(ROW(),COLUMN(),4),L!$A:$A,0)-1,SL,,)</f>
        <v>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v>
      </c>
      <c r="D17" s="397"/>
      <c r="E17" s="179"/>
    </row>
    <row r="18" spans="1:5" ht="75">
      <c r="A18" s="176"/>
      <c r="B18" s="177" t="str">
        <f ca="1">OFFSET(L!$C$1,MATCH("Definitions"&amp;ADDRESS(ROW(),COLUMN(),4),L!$A:$A,0)-1,SL,,)</f>
        <v>Nickelverarbeiter*</v>
      </c>
      <c r="C18" s="177" t="str">
        <f ca="1">OFFSET(L!$C$1,MATCH("Definitions"&amp;ADDRESS(ROW(),COLUMN(),4),L!$A:$A,0)-1,SL,,)</f>
        <v>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v>
      </c>
      <c r="D18" s="397"/>
      <c r="E18" s="179"/>
    </row>
    <row r="19" spans="1:5" ht="120">
      <c r="A19" s="176"/>
      <c r="B19" s="177" t="str">
        <f ca="1">OFFSET(L!$C$1,MATCH("Definitions"&amp;ADDRESS(ROW(),COLUMN(),4),L!$A:$A,0)-1,SL,,)</f>
        <v>Prozessor</v>
      </c>
      <c r="C19" s="177" t="str">
        <f ca="1">OFFSET(L!$C$1,MATCH("Definitions"&amp;ADDRESS(ROW(),COLUMN(),4),L!$A:$A,0)-1,SL,,)</f>
        <v>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v>
      </c>
      <c r="D19" s="397"/>
      <c r="E19" s="179"/>
    </row>
    <row r="20" spans="1:5" ht="45">
      <c r="A20" s="176"/>
      <c r="B20" s="177" t="str">
        <f ca="1">OFFSET(L!$C$1,MATCH("Definitions"&amp;ADDRESS(ROW(),COLUMN(),4),L!$A:$A,0)-1,SL,,)</f>
        <v>Produkt</v>
      </c>
      <c r="C20" s="177"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97"/>
      <c r="E20" s="179"/>
    </row>
    <row r="21" spans="1:5" ht="165">
      <c r="A21" s="176"/>
      <c r="B21" s="177" t="str">
        <f ca="1">OFFSET(L!$C$1,MATCH("Definitions"&amp;ADDRESS(ROW(),COLUMN(),4),L!$A:$A,0)-1,SL,,)</f>
        <v>Recycling oder Schrott Quellen</v>
      </c>
      <c r="C21" s="177" t="str">
        <f ca="1">OFFSET(L!$C$1,MATCH("Definitions"&amp;ADDRESS(ROW(),COLUMN(),4),L!$A:$A,0)-1,SL,,)</f>
        <v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v>
      </c>
      <c r="D21" s="397"/>
      <c r="E21" s="179" t="s">
        <v>15</v>
      </c>
    </row>
    <row r="22" spans="1:5" ht="75">
      <c r="A22" s="176"/>
      <c r="B22" s="177" t="str">
        <f ca="1">OFFSET(L!$C$1,MATCH("Definitions"&amp;ADDRESS(ROW(),COLUMN(),4),L!$A:$A,0)-1,SL,,)</f>
        <v>Responsible Business Alliance (RBA)</v>
      </c>
      <c r="C22" s="177" t="str">
        <f ca="1">OFFSET(L!$C$1,MATCH("Definitions"&amp;ADDRESS(ROW(),COLUMN(),4),L!$A:$A,0)-1,SL,,)</f>
        <v>Die Responsible Business Alliance wurde 2004 gegründet und ist die weltweit größte Branchenkoalition, die sich der Verantwortung in der Elektroniklieferkette widmet. (http://www.responsiblebusiness.org)</v>
      </c>
      <c r="D22" s="397"/>
      <c r="E22" s="179" t="s">
        <v>16</v>
      </c>
    </row>
    <row r="23" spans="1:5" ht="60">
      <c r="A23" s="176"/>
      <c r="B23" s="177" t="str">
        <f ca="1">OFFSET(L!$C$1,MATCH("Definitions"&amp;ADDRESS(ROW(),COLUMN(),4),L!$A:$A,0)-1,SL,,)</f>
        <v>Responsible Minerals Assurance Process (RMAP)</v>
      </c>
      <c r="C23" s="177"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97"/>
      <c r="E23" s="179"/>
    </row>
    <row r="24" spans="1:5" ht="180">
      <c r="A24" s="176"/>
      <c r="B24" s="177" t="str">
        <f ca="1">OFFSET(L!$C$1,MATCH("Definitions"&amp;ADDRESS(ROW(),COLUMN(),4),L!$A:$A,0)-1,SL,,)</f>
        <v>Responsible Minerals Initiative</v>
      </c>
      <c r="C24" s="177"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97"/>
      <c r="E24" s="179" t="s">
        <v>15</v>
      </c>
    </row>
    <row r="25" spans="1:5" ht="165">
      <c r="A25" s="176"/>
      <c r="B25" s="177" t="str">
        <f ca="1">OFFSET(L!$C$1,MATCH("Definitions"&amp;ADDRESS(ROW(),COLUMN(),4),L!$A:$A,0)-1,SL,,)</f>
        <v>RMAP Konforme Smelter Liste</v>
      </c>
      <c r="C25" s="177"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97"/>
      <c r="E25" s="179" t="s">
        <v>13</v>
      </c>
    </row>
    <row r="26" spans="1:5" ht="90">
      <c r="A26" s="176"/>
      <c r="B26" s="177" t="str">
        <f ca="1">OFFSET(L!$C$1,MATCH("Definitions"&amp;ADDRESS(ROW(),COLUMN(),4),L!$A:$A,0)-1,SL,,)</f>
        <v>Schmelzhütte</v>
      </c>
      <c r="C26" s="177"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6" s="397"/>
      <c r="E26" s="179"/>
    </row>
    <row r="27" spans="1:5" ht="60">
      <c r="A27" s="176"/>
      <c r="B27" s="177" t="str">
        <f ca="1">OFFSET(L!$C$1,MATCH("Definitions"&amp;ADDRESS(ROW(),COLUMN(),4),L!$A:$A,0)-1,SL,,)</f>
        <v>Schmelzhütte Id-Nummer</v>
      </c>
      <c r="C27" s="177"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7" s="397"/>
      <c r="E27" s="179"/>
    </row>
    <row r="28" spans="1:5" ht="15">
      <c r="A28" s="176"/>
      <c r="B28" s="399" t="str">
        <f ca="1">OFFSET(L!$C$1,MATCH("Definitions"&amp;ADDRESS(ROW(),COLUMN(),4),L!$A:$A,0)-1,SL,,)</f>
        <v>* Weitere Informationen zu primären und sekundären Quellen für dieses Mineral finden Sie im EMRT-Leitfaden zum Ausfüllen.</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zoomScaleNormal="100" workbookViewId="0">
      <selection activeCell="AE8" sqref="AE8"/>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Erweiterte Vorlage für Mineralienberichte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18438</v>
      </c>
      <c r="E3" s="443"/>
      <c r="F3" s="444"/>
      <c r="G3" s="444"/>
      <c r="H3" s="444"/>
      <c r="I3" s="444"/>
      <c r="J3" s="190" t="s">
        <v>19342</v>
      </c>
      <c r="K3" s="29"/>
      <c r="L3" s="102"/>
      <c r="P3" s="38">
        <f>MATCH($D$3,LN,0)</f>
        <v>6</v>
      </c>
    </row>
    <row r="4" spans="1:34" ht="15.75">
      <c r="A4" s="27"/>
      <c r="B4" s="415" t="str">
        <f ca="1">OFFSET(L!$C$1,MATCH("Declaration"&amp;ADDRESS(ROW(),COLUMN(),4),L!$A:$A,0)-1,SL,,)</f>
        <v>Der Zweck dieses Dokuments ist die Erfassung von Beschaffungsinformationen für Cobalt und natürlicher Glimmer, welche in Produkten genutzt werden.</v>
      </c>
      <c r="C4" s="415"/>
      <c r="D4" s="415"/>
      <c r="E4" s="415"/>
      <c r="F4" s="415"/>
      <c r="G4" s="415"/>
      <c r="H4" s="415"/>
      <c r="I4" s="419" t="str">
        <f ca="1">OFFSET(L!$C$1,MATCH("Declaration"&amp;ADDRESS(ROW(),COLUMN(),4),L!$A:$A,0)-1,SL,,)</f>
        <v>Link zu den Bedingungen</v>
      </c>
      <c r="J4" s="419"/>
      <c r="K4" s="29"/>
      <c r="L4" s="104"/>
      <c r="P4" s="2"/>
      <c r="Q4" s="2"/>
      <c r="R4" s="2"/>
      <c r="S4" s="2"/>
      <c r="T4" s="2"/>
      <c r="U4" s="2"/>
      <c r="V4" s="2"/>
      <c r="W4" s="2"/>
      <c r="X4" s="2"/>
      <c r="Y4" s="2"/>
      <c r="Z4" s="2"/>
      <c r="AA4" s="2"/>
      <c r="AB4" s="2"/>
      <c r="AC4" s="2"/>
      <c r="AD4" s="2"/>
      <c r="AE4" s="2"/>
      <c r="AF4" s="2"/>
      <c r="AG4" s="2"/>
      <c r="AH4" s="2"/>
    </row>
    <row r="5" spans="1:34" ht="15">
      <c r="A5" s="125" t="str">
        <f>LEFT(D9,1)</f>
        <v>B</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Pflichtfelder sind mit einem Sternchen (*) gekennzeichnet.  Im Tab „Instruktionen“ finden Sie eine Anleitung zur Beantwortung aller Fragen.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Firmenangaben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Firmenname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Geltungsbereich der Erklärung (*):</v>
      </c>
      <c r="C9" s="66"/>
      <c r="D9" s="446" t="s">
        <v>20</v>
      </c>
      <c r="E9" s="447"/>
      <c r="F9" s="447"/>
      <c r="G9" s="448"/>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Wechseln Sie zum Reiter „Product List“ und geben dort die Produkte ein, für die diese Erklärung gilt.</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75">
      <c r="A11" s="31"/>
      <c r="B11" s="422"/>
      <c r="C11" s="112"/>
      <c r="D11" s="423" t="str">
        <f ca="1">IF(D9=Q9,OFFSET(L!$C$1,MATCH("Declaration"&amp;ADDRESS(ROW(),COLUMN(),4),L!$A:$A,0)-1,SL,,),"")</f>
        <v>Klicken Sie hier, um die Produkte einzugeben, auf die diese Erklärung anzuwenden ist</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Das antragstellende Unternehmen muss alle Mineralien ausgewählt, die in den Geltungsbereich der Erklärung fallen (*)</v>
      </c>
      <c r="C12" s="112"/>
      <c r="D12" s="372" t="s">
        <v>40</v>
      </c>
      <c r="E12" s="428" t="s">
        <v>19147</v>
      </c>
      <c r="F12" s="429"/>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7" t="e">
        <f ca="1">OFFSET(L!$C$1,MATCH("Declaration"&amp;ADDRESS(ROW(),COLUMN(),4),L!$A:$A,0)-1,SL,,)</f>
        <v>#N/A</v>
      </c>
      <c r="C13" s="112"/>
      <c r="D13" s="372" t="s">
        <v>19149</v>
      </c>
      <c r="E13" s="428" t="s">
        <v>19150</v>
      </c>
      <c r="F13" s="429"/>
      <c r="G13" s="372" t="s">
        <v>19151</v>
      </c>
      <c r="H13" s="298"/>
      <c r="I13" s="298"/>
      <c r="J13" s="298"/>
      <c r="K13" s="29"/>
      <c r="L13" s="104"/>
      <c r="P13" s="295" t="str">
        <f>IF(ISBLANK(E12),"",IF(E12="(Delete Copper)",IF(ISBLANK(E14),"",E14),E12))</f>
        <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
      </c>
      <c r="W13" s="296" t="str">
        <f t="shared" ref="W13" si="11">IF(V13="",V13,IF(V12="",V12,IF(V12&gt;V13,V12,V13)))</f>
        <v/>
      </c>
      <c r="X13" s="296" t="str">
        <f t="shared" si="8"/>
        <v/>
      </c>
      <c r="Y13" s="296" t="str">
        <f t="shared" ref="Y13" si="12">IF(X13="",X13,IF(X12="",X12,IF(X12&gt;X13,X12,X13)))</f>
        <v/>
      </c>
      <c r="Z13" s="296" t="str">
        <f t="shared" si="8"/>
        <v/>
      </c>
      <c r="AA13" s="296" t="str" cm="1">
        <f t="array" ref="AA13">_xlfn.IFNA(INDEX($Z$12:$Z$21,MATCH(0,COUNTIF($AA$12:$AA12,$Z$12:$Z$21),0)),"")</f>
        <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75">
      <c r="A16" s="31"/>
      <c r="B16" s="33" t="str">
        <f ca="1">OFFSET(L!$C$1,MATCH("Declaration"&amp;ADDRESS(ROW(),COLUMN(),4),L!$A:$A,0)-1,SL,,)</f>
        <v>Eindeutige Unternehmenskennung:</v>
      </c>
      <c r="C16" s="67"/>
      <c r="D16" s="412" t="s">
        <v>20052</v>
      </c>
      <c r="E16" s="413"/>
      <c r="F16" s="413"/>
      <c r="G16" s="413"/>
      <c r="H16" s="413"/>
      <c r="I16" s="413"/>
      <c r="J16" s="414"/>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75">
      <c r="A17" s="31"/>
      <c r="B17" s="33" t="str">
        <f ca="1">OFFSET(L!$C$1,MATCH("Declaration"&amp;ADDRESS(ROW(),COLUMN(),4),L!$A:$A,0)-1,SL,,)</f>
        <v>Zuständige Stelle im Unternehmen:</v>
      </c>
      <c r="C17" s="67"/>
      <c r="D17" s="412"/>
      <c r="E17" s="413"/>
      <c r="F17" s="413"/>
      <c r="G17" s="413"/>
      <c r="H17" s="413"/>
      <c r="I17" s="413"/>
      <c r="J17" s="414"/>
      <c r="K17" s="29"/>
      <c r="L17" s="104"/>
      <c r="P17" s="295" t="str">
        <f>IF(ISBLANK(D13),"",IF(D13="(Delete Lithium)",IF(ISBLANK(D15),"",D15),D13))</f>
        <v/>
      </c>
      <c r="Q17" s="296" t="str">
        <f t="shared" ref="Q17:Y17" si="19">IF(P17="",P17,IF(P16="",P16,IF(P16&gt;P17,P16,P17)))</f>
        <v/>
      </c>
      <c r="R17" s="296" t="str">
        <f t="shared" ref="R17:Z17" si="20">IF(Q18="",Q17,IF(Q17="",Q18,IF(Q17&gt;Q18,Q18,Q17)))</f>
        <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75">
      <c r="A18" s="31"/>
      <c r="B18" s="33" t="str">
        <f ca="1">OFFSET(L!$C$1,MATCH("Declaration"&amp;ADDRESS(ROW(),COLUMN(),4),L!$A:$A,0)-1,SL,,)</f>
        <v>Adresse:</v>
      </c>
      <c r="C18" s="67"/>
      <c r="D18" s="412" t="s">
        <v>20053</v>
      </c>
      <c r="E18" s="413"/>
      <c r="F18" s="413"/>
      <c r="G18" s="413"/>
      <c r="H18" s="413"/>
      <c r="I18" s="413"/>
      <c r="J18" s="414"/>
      <c r="K18" s="29"/>
      <c r="L18" s="104"/>
      <c r="P18" s="295" t="str">
        <f>IF(ISBLANK(E13),"",IF(E13="(Delete Mica)",IF(ISBLANK(E15),"",E15),E13))</f>
        <v/>
      </c>
      <c r="Q18" s="296" t="str">
        <f t="shared" ref="Q18:Y18" si="21">IF(P19="",P18,IF(P18="",P19,IF(P18&gt;P19,P19,P18)))</f>
        <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Name des Ansprechpartners (*):</v>
      </c>
      <c r="C19" s="67"/>
      <c r="D19" s="412" t="s">
        <v>20054</v>
      </c>
      <c r="E19" s="413"/>
      <c r="F19" s="413"/>
      <c r="G19" s="413"/>
      <c r="H19" s="413"/>
      <c r="I19" s="413"/>
      <c r="J19" s="414"/>
      <c r="K19" s="29"/>
      <c r="L19" s="104"/>
      <c r="P19" s="295" t="str">
        <f>IF(ISBLANK(G13),"",IF(G13="(Delete Nickel)",IF(ISBLANK(G15),"",G15),G13))</f>
        <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E-Mail-Adresse des Ansprechpartners (*):</v>
      </c>
      <c r="C20" s="67"/>
      <c r="D20" s="439" t="s">
        <v>20055</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Telefonnummer des Ansprechpartners (*):</v>
      </c>
      <c r="C21" s="67"/>
      <c r="D21" s="412" t="s">
        <v>20056</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Bevollmächtigter (*):</v>
      </c>
      <c r="C22" s="67"/>
      <c r="D22" s="412" t="s">
        <v>20054</v>
      </c>
      <c r="E22" s="413"/>
      <c r="F22" s="413"/>
      <c r="G22" s="413"/>
      <c r="H22" s="413"/>
      <c r="I22" s="413"/>
      <c r="J22" s="414"/>
      <c r="K22" s="29"/>
      <c r="L22" s="98"/>
      <c r="Q22" s="2"/>
      <c r="R22" s="2"/>
      <c r="S22" s="2"/>
      <c r="T22" s="2"/>
      <c r="U22" s="2"/>
      <c r="V22" s="2"/>
      <c r="W22" s="2"/>
      <c r="X22" s="2"/>
      <c r="Y22" s="2"/>
      <c r="Z22" s="2"/>
      <c r="AA22" s="2">
        <f>10-COUNTIF(AA12:AA21,"")</f>
        <v>1</v>
      </c>
      <c r="AB22" s="2"/>
      <c r="AC22" s="2"/>
      <c r="AD22" s="2"/>
      <c r="AE22" s="2"/>
      <c r="AF22" s="2"/>
      <c r="AG22" s="2"/>
    </row>
    <row r="23" spans="1:33" ht="22.5">
      <c r="A23" s="31"/>
      <c r="B23" s="33" t="str">
        <f ca="1">OFFSET(L!$C$1,MATCH("Declaration"&amp;ADDRESS(ROW(),COLUMN(),4),L!$A:$A,0)-1,SL,,)</f>
        <v>Titel des Bevollmächtigten:</v>
      </c>
      <c r="C23" s="67"/>
      <c r="D23" s="412"/>
      <c r="E23" s="413"/>
      <c r="F23" s="413"/>
      <c r="G23" s="413"/>
      <c r="H23" s="413"/>
      <c r="I23" s="413"/>
      <c r="J23" s="414"/>
      <c r="K23" s="29"/>
      <c r="L23" s="98"/>
      <c r="P23" s="2"/>
      <c r="Q23" s="2"/>
      <c r="R23" s="2"/>
      <c r="S23" s="2"/>
      <c r="T23" s="2"/>
      <c r="U23" s="2"/>
      <c r="V23" s="2"/>
      <c r="W23" s="2"/>
      <c r="X23" s="2"/>
      <c r="Y23" s="2"/>
      <c r="Z23" s="2"/>
      <c r="AA23" s="2">
        <f>IF(AA22=0,0.1,AA22)</f>
        <v>1</v>
      </c>
      <c r="AB23" s="2"/>
      <c r="AC23" s="2"/>
      <c r="AD23" s="2"/>
      <c r="AE23" s="2"/>
      <c r="AF23" s="2"/>
      <c r="AG23" s="2"/>
    </row>
    <row r="24" spans="1:33" ht="22.5">
      <c r="A24" s="31"/>
      <c r="B24" s="33" t="str">
        <f ca="1">OFFSET(L!$C$1,MATCH("Declaration"&amp;ADDRESS(ROW(),COLUMN(),4),L!$A:$A,0)-1,SL,,)</f>
        <v>E-Mail-Adresse des Bevollmächtigten (*):</v>
      </c>
      <c r="C24" s="67"/>
      <c r="D24" s="434" t="s">
        <v>20055</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Telefonnummer des Bevollmächtigten:</v>
      </c>
      <c r="C25" s="124"/>
      <c r="D25" s="412"/>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Datum (*):</v>
      </c>
      <c r="C26" s="68"/>
      <c r="D26" s="441">
        <v>45814</v>
      </c>
      <c r="E26" s="442"/>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50"/>
      <c r="E27" s="45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1" t="str">
        <f ca="1">OFFSET(L!$C$1,MATCH("Declaration"&amp;ADDRESS(ROW(),COLUMN(),4),L!$A:$A,0)-1,SL,,)</f>
        <v>Beantworten Sie die Fragen 1 - 7 entsprechend dem oben angegebenen Geltungsbereich</v>
      </c>
      <c r="C28" s="451"/>
      <c r="D28" s="451"/>
      <c r="E28" s="451"/>
      <c r="F28" s="451"/>
      <c r="G28" s="451"/>
      <c r="H28" s="451"/>
      <c r="I28" s="451"/>
      <c r="J28" s="45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Wird absichtlich angegebenen Mineralien im Herstellungsprozess verwendet oder in das bzw. die Produkte aufgenommen? (*)</v>
      </c>
      <c r="C29" s="13"/>
      <c r="D29" s="449" t="str">
        <f ca="1">OFFSET(L!$C$1,MATCH("Declaration"&amp;ADDRESS(ROW(),COLUMN(),4),L!$A:$A,0)-1,SL,,)</f>
        <v>Antwort</v>
      </c>
      <c r="E29" s="449"/>
      <c r="F29" s="14"/>
      <c r="G29" s="37" t="str">
        <f ca="1">OFFSET(L!$C$1,MATCH("Declaration"&amp;ADDRESS(ROW(),COLUMN(),4),L!$A:$A,0)-1,SL,,)</f>
        <v>Kommentare</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7" t="s">
        <v>25</v>
      </c>
      <c r="E30" s="438"/>
      <c r="F30" s="8"/>
      <c r="G30" s="400"/>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
      </c>
      <c r="C31" s="28"/>
      <c r="D31" s="437"/>
      <c r="E31" s="438"/>
      <c r="F31" s="8"/>
      <c r="G31" s="400"/>
      <c r="H31" s="401"/>
      <c r="I31" s="401"/>
      <c r="J31" s="402"/>
      <c r="K31" s="29"/>
      <c r="L31" s="105"/>
      <c r="O31" s="38" t="str">
        <f t="shared" ref="O31:O39" si="33">IF(B31="","","(*)")</f>
        <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5">
      <c r="A32" s="34"/>
      <c r="B32" s="299" t="str">
        <f t="shared" si="32"/>
        <v/>
      </c>
      <c r="C32" s="28"/>
      <c r="D32" s="437"/>
      <c r="E32" s="438"/>
      <c r="F32" s="8"/>
      <c r="G32" s="400"/>
      <c r="H32" s="401"/>
      <c r="I32" s="401"/>
      <c r="J32" s="402"/>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
      </c>
      <c r="C33" s="28"/>
      <c r="D33" s="437"/>
      <c r="E33" s="438"/>
      <c r="F33" s="8"/>
      <c r="G33" s="400"/>
      <c r="H33" s="401"/>
      <c r="I33" s="401"/>
      <c r="J33" s="402"/>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
      </c>
      <c r="C34" s="28"/>
      <c r="D34" s="437"/>
      <c r="E34" s="438"/>
      <c r="F34" s="8"/>
      <c r="G34" s="400"/>
      <c r="H34" s="401"/>
      <c r="I34" s="401"/>
      <c r="J34" s="402"/>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
      </c>
      <c r="C35" s="28"/>
      <c r="D35" s="437"/>
      <c r="E35" s="438"/>
      <c r="F35" s="8"/>
      <c r="G35" s="400"/>
      <c r="H35" s="401"/>
      <c r="I35" s="401"/>
      <c r="J35" s="402"/>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Verbleibt angegebenen Mineralien in dem bzw. den Produkten? (*)(*)</v>
      </c>
      <c r="C41" s="13"/>
      <c r="D41" s="440" t="str">
        <f ca="1">D29</f>
        <v>Antwort</v>
      </c>
      <c r="E41" s="440"/>
      <c r="F41" s="14"/>
      <c r="G41" s="37" t="str">
        <f ca="1">G29</f>
        <v>Kommentare</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7" t="s">
        <v>25</v>
      </c>
      <c r="E42" s="438"/>
      <c r="F42" s="8"/>
      <c r="G42" s="400"/>
      <c r="H42" s="401"/>
      <c r="I42" s="401"/>
      <c r="J42" s="402"/>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
      </c>
      <c r="C43" s="28"/>
      <c r="D43" s="437"/>
      <c r="E43" s="438"/>
      <c r="F43" s="8"/>
      <c r="G43" s="400"/>
      <c r="H43" s="401"/>
      <c r="I43" s="401"/>
      <c r="J43" s="402"/>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5">
      <c r="A44" s="34"/>
      <c r="B44" s="300" t="str">
        <f t="shared" si="36"/>
        <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
      </c>
      <c r="C46" s="28"/>
      <c r="D46" s="437"/>
      <c r="E46" s="438"/>
      <c r="F46" s="8"/>
      <c r="G46" s="400"/>
      <c r="H46" s="401"/>
      <c r="I46" s="401"/>
      <c r="J46" s="402"/>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
      </c>
      <c r="C47" s="28"/>
      <c r="D47" s="437"/>
      <c r="E47" s="438"/>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Bezieht einer der Verhüttungsbetrieb oder das Verarbeitungsunternehmen in Ihrer Lieferkette das angegebenen Mineralien aus Konflikt- und Hochrisikogebieten? (OECD Due Diligence Guidance, siehe Registerkarte Definitionen)(*)</v>
      </c>
      <c r="C53" s="6"/>
      <c r="D53" s="440" t="str">
        <f ca="1">D29</f>
        <v>Antwort</v>
      </c>
      <c r="E53" s="440"/>
      <c r="F53" s="14"/>
      <c r="G53" s="37" t="str">
        <f ca="1">G29</f>
        <v>Kommentare</v>
      </c>
      <c r="H53" s="445"/>
      <c r="I53" s="445"/>
      <c r="J53" s="445"/>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t="s">
        <v>22</v>
      </c>
      <c r="E54" s="438"/>
      <c r="F54" s="40"/>
      <c r="G54" s="400"/>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
      </c>
      <c r="C55" s="6"/>
      <c r="D55" s="437"/>
      <c r="E55" s="438"/>
      <c r="F55" s="40"/>
      <c r="G55" s="400"/>
      <c r="H55" s="401"/>
      <c r="I55" s="401"/>
      <c r="J55" s="402"/>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300" t="str">
        <f>IF(ISERROR(AA$14),"",AA$14&amp;"")&amp;P$56</f>
        <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
      </c>
      <c r="C59" s="6"/>
      <c r="D59" s="437"/>
      <c r="E59" s="438"/>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45" customHeight="1">
      <c r="A65" s="34"/>
      <c r="B65" s="37" t="str">
        <f ca="1">OFFSET(L!$C$1,MATCH("Declaration"&amp;ADDRESS(ROW(),COLUMN(),4),L!$A:$A,0)-1,SL,,)&amp;Q53</f>
        <v>4) Stammt 100 Prozent des angegebenen Mineralien aus Recycling- oder Schrottquellen?(*)</v>
      </c>
      <c r="C65" s="6"/>
      <c r="D65" s="440" t="str">
        <f ca="1">D29</f>
        <v>Antwort</v>
      </c>
      <c r="E65" s="440"/>
      <c r="F65" s="14"/>
      <c r="G65" s="37" t="str">
        <f ca="1">G29</f>
        <v>Kommentare</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t="s">
        <v>26</v>
      </c>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
      </c>
      <c r="C67" s="6"/>
      <c r="D67" s="437"/>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
      </c>
      <c r="C71" s="6"/>
      <c r="D71" s="437"/>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Wie hoch ist der Prozentsatz an Lieferanten, die auf Ihre Lieferkettenumfrage geantwortet haben?(*)</v>
      </c>
      <c r="C77" s="6"/>
      <c r="D77" s="440" t="str">
        <f ca="1">D29</f>
        <v>Antwort</v>
      </c>
      <c r="E77" s="440"/>
      <c r="F77" s="14"/>
      <c r="G77" s="37" t="str">
        <f ca="1">G29</f>
        <v>Kommentare</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t="s">
        <v>20057</v>
      </c>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
      </c>
      <c r="C79" s="28"/>
      <c r="D79" s="437"/>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37"/>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Kennen Sie alle Verhüttungsbetriebe oder Verarbeitungsunternehmen, die das angegebenen Mineralien für Ihre Lieferkette bereitstellen?(*)</v>
      </c>
      <c r="C89" s="6"/>
      <c r="D89" s="440" t="str">
        <f ca="1">D29</f>
        <v>Antwort</v>
      </c>
      <c r="E89" s="440"/>
      <c r="F89" s="14"/>
      <c r="G89" s="37" t="str">
        <f ca="1">G29</f>
        <v>Kommentare</v>
      </c>
      <c r="H89" s="452"/>
      <c r="I89" s="452"/>
      <c r="J89" s="452"/>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t="s">
        <v>26</v>
      </c>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
      </c>
      <c r="C91" s="6"/>
      <c r="D91" s="437"/>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
      </c>
      <c r="C95" s="6"/>
      <c r="D95" s="437"/>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7.25">
      <c r="A101" s="34"/>
      <c r="B101" s="37" t="str">
        <f ca="1">OFFSET(L!$C$1,MATCH("Declaration"&amp;ADDRESS(ROW(),COLUMN(),4),L!$A:$A,0)-1,SL,,)&amp;Q53</f>
        <v>7) Sind alle anwendbaren Informationen über Verhüttungsbetriebe oder Verarbeitungsunternehmen, die Ihr Unternehmen erhalten hat, in dieser Erklärung genannt worden?(*)</v>
      </c>
      <c r="C101" s="6"/>
      <c r="D101" s="440" t="str">
        <f ca="1">D29</f>
        <v>Antwort</v>
      </c>
      <c r="E101" s="440"/>
      <c r="F101" s="14"/>
      <c r="G101" s="37" t="str">
        <f ca="1">G29</f>
        <v>Kommentare</v>
      </c>
      <c r="H101" s="452" t="str">
        <f>IF(Q115="(*)","Click here to enter smelter names","")</f>
        <v/>
      </c>
      <c r="I101" s="452"/>
      <c r="J101" s="452"/>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t="s">
        <v>26</v>
      </c>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
      </c>
      <c r="C103" s="28"/>
      <c r="D103" s="437"/>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
      </c>
      <c r="C107" s="28"/>
      <c r="D107" s="437"/>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3" t="str">
        <f ca="1">OFFSET(L!$C$1,MATCH("Declaration"&amp;ADDRESS(ROW(),COLUMN(),4),L!$A:$A,0)-1,SL,,)</f>
        <v>Beantworten Sie folgende Fragen auf Firmenebene</v>
      </c>
      <c r="C113" s="453"/>
      <c r="D113" s="453"/>
      <c r="E113" s="453"/>
      <c r="F113" s="453"/>
      <c r="G113" s="453"/>
      <c r="H113" s="453"/>
      <c r="I113" s="453"/>
      <c r="J113" s="453"/>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Frage</v>
      </c>
      <c r="C114" s="71"/>
      <c r="D114" s="449" t="str">
        <f ca="1">D29</f>
        <v>Antwort</v>
      </c>
      <c r="E114" s="449"/>
      <c r="F114" s="46"/>
      <c r="G114" s="449" t="str">
        <f ca="1">G29</f>
        <v>Kommentare</v>
      </c>
      <c r="H114" s="449" t="e">
        <f>HLOOKUP(SL,LT,$O114,0)</f>
        <v>#NAME?</v>
      </c>
      <c r="I114" s="449"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Haben Sie eine Richtlinie zur verantwortungsvollen Beschaffung von Mineralien aufgestellt?(*)</v>
      </c>
      <c r="C115" s="50"/>
      <c r="D115" s="437" t="s">
        <v>25</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4"/>
      <c r="H116" s="454"/>
      <c r="I116" s="454"/>
      <c r="J116" s="454"/>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Ist Ihre Richtlinie zur verantwortungsvollen Beschaffung von Mineralien auf Ihrer Website einsehbar? (Hinweis – Bei „Ja“ hat der Benutzer die URL im Anmerkungsfeld anzugeben.)(*)</v>
      </c>
      <c r="C117" s="50"/>
      <c r="D117" s="437" t="s">
        <v>22</v>
      </c>
      <c r="E117" s="438"/>
      <c r="F117" s="50"/>
      <c r="G117" s="455"/>
      <c r="H117" s="456"/>
      <c r="I117" s="456"/>
      <c r="J117" s="457"/>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Verlangen Sie von Ihren direkten Lieferanten, das angegebenen Mineralien von Verhüttungsbetrieben, deren Sorgfaltspflichtpraktiken von einem unabhängigen Prüfungsprogramm einer dritten Partei überprüft worden sind?(*)</v>
      </c>
      <c r="C119" s="230"/>
      <c r="D119" s="458"/>
      <c r="E119" s="458"/>
      <c r="F119" s="233"/>
      <c r="G119" s="459"/>
      <c r="H119" s="459"/>
      <c r="I119" s="459"/>
      <c r="J119" s="459"/>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t="s">
        <v>22</v>
      </c>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
      </c>
      <c r="C121" s="294"/>
      <c r="D121" s="437"/>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
      </c>
      <c r="C125" s="6"/>
      <c r="D125" s="437"/>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Haben Sie Sorgfaltspflichtmaßnahmen für verantwortungsvolle Beschaffung in Kraft gesetzt?(*)</v>
      </c>
      <c r="C131" s="50"/>
      <c r="D131" s="437" t="s">
        <v>25</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Führt Ihr Unternehmen Lieferkettenumfragen bei Ihren relevanten Lieferanten zu angegebenen Mineralien durch?(*)</v>
      </c>
      <c r="C133" s="50"/>
      <c r="D133" s="463" t="s">
        <v>32</v>
      </c>
      <c r="E133" s="464"/>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4"/>
      <c r="H134" s="454"/>
      <c r="I134" s="454"/>
      <c r="J134" s="454"/>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Prüfen Sie die Sorgfaltspflichtangaben, die Sie von Ihren Lieferanten erhalten, gegen die Erwartungen Ihres Unternehmens?(*)</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5"/>
      <c r="H136" s="465"/>
      <c r="I136" s="465"/>
      <c r="J136" s="465"/>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Umfasst Ihr Prüfverfahren die Überwachung von Abhilfemaßnahmen?(*)</v>
      </c>
      <c r="C137" s="50"/>
      <c r="D137" s="437" t="s">
        <v>25</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60" t="str">
        <f>IF(OR($D$8="",$I$3=""),"","Click here to check required fields completion")</f>
        <v/>
      </c>
      <c r="C138" s="460"/>
      <c r="D138" s="460"/>
      <c r="E138" s="460"/>
      <c r="F138" s="460"/>
      <c r="G138" s="460"/>
      <c r="H138" s="460"/>
      <c r="I138" s="460"/>
      <c r="J138" s="46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1" t="str">
        <f ca="1">OFFSET(L!$C$1,MATCH("General"&amp;"Cpy",L!$A:$A,0)-1,SL,,)</f>
        <v>© 2025 Responsible Minerals Initiative. All rights reserved.</v>
      </c>
      <c r="B139" s="462"/>
      <c r="C139" s="462"/>
      <c r="D139" s="462"/>
      <c r="E139" s="462"/>
      <c r="F139" s="462"/>
      <c r="G139" s="462"/>
      <c r="H139" s="462"/>
      <c r="I139" s="462"/>
      <c r="J139" s="46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B851CEE2-C420-43D7-A9AD-B1AAAEEC2713}"/>
    <hyperlink ref="D24" r:id="rId2" xr:uid="{9878A755-C38D-401B-885D-FFA1399E7F33}"/>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abSelected="1" topLeftCell="A2" zoomScaleNormal="100" workbookViewId="0">
      <pane ySplit="3" topLeftCell="A5" activePane="bottomLeft" state="frozen"/>
      <selection activeCell="B24" sqref="B24:J24"/>
      <selection pane="bottomLeft" activeCell="H6" sqref="H6"/>
    </sheetView>
  </sheetViews>
  <sheetFormatPr baseColWidth="10"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UM ZU BEGINNEN:</v>
      </c>
      <c r="C2" s="142"/>
      <c r="D2" s="142"/>
      <c r="E2" s="142"/>
      <c r="F2" s="161"/>
      <c r="G2" s="161"/>
      <c r="H2" s="161"/>
      <c r="I2" s="284"/>
      <c r="J2" s="466" t="str">
        <f ca="1">OFFSET(L!$C$1,MATCH("Smelter List"&amp;ADDRESS(ROW(),COLUMN(),4),L!$A:$A,0)-1,SL,,)</f>
        <v>Link zur "RMAP Conformant Smelter"- Liste</v>
      </c>
      <c r="K2" s="467"/>
      <c r="L2" s="467"/>
      <c r="M2" s="467"/>
      <c r="N2" s="467"/>
      <c r="O2" s="467"/>
      <c r="P2" s="162"/>
      <c r="Q2" s="163"/>
      <c r="R2" s="164"/>
      <c r="S2" s="164"/>
      <c r="T2" s="164"/>
      <c r="AB2" s="312"/>
      <c r="AH2" s="130" t="s">
        <v>25</v>
      </c>
    </row>
    <row r="3" spans="1:34" s="16" customFormat="1" ht="249.6" customHeight="1">
      <c r="A3" s="202"/>
      <c r="B3" s="468"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68"/>
      <c r="D3" s="468"/>
      <c r="E3" s="468"/>
      <c r="F3" s="165"/>
      <c r="G3" s="469" t="str">
        <f ca="1">OFFSET(L!$C$1,MATCH("General"&amp;"Cpy",L!$A:$A,0)-1,SL,,)</f>
        <v>© 2025 Responsible Minerals Initiative. All rights reserved.</v>
      </c>
      <c r="H3" s="470"/>
      <c r="I3" s="471"/>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 xml:space="preserve">Eingabespalte Schmelzhüttenidentifizierungsnummer </v>
      </c>
      <c r="B4" s="128" t="str">
        <f ca="1">OFFSET(L!$C$1,MATCH("Smelter List"&amp;ADDRESS(ROW(),COLUMN(),4),L!$A:$A,0)-1,SL,,)</f>
        <v>Metall (*)</v>
      </c>
      <c r="C4" s="128" t="str">
        <f ca="1">OFFSET(L!$C$1,MATCH("Smelter List"&amp;ADDRESS(ROW(),COLUMN(),4),L!$A:$A,0)-1,SL,,)</f>
        <v>Schmelzhüttensuche (*)</v>
      </c>
      <c r="D4" s="128" t="str">
        <f ca="1">OFFSET(L!$C$1,MATCH("Smelter List"&amp;ADDRESS(ROW(),COLUMN(),4),L!$A:$A,0)-1,SL,,)</f>
        <v>Schmelzhüttenname (*)</v>
      </c>
      <c r="E4" s="128" t="str">
        <f ca="1">OFFSET(L!$C$1,MATCH("Smelter List"&amp;ADDRESS(ROW(),COLUMN(),4),L!$A:$A,0)-1,SL,,)</f>
        <v>Schmelzhütten: Land (*)</v>
      </c>
      <c r="F4" s="128" t="str">
        <f ca="1">OFFSET(L!$C$1,MATCH("Smelter List"&amp;ADDRESS(ROW(),COLUMN(),4),L!$A:$A,0)-1,SL,,)</f>
        <v>Schmelzhütte Identifizierung</v>
      </c>
      <c r="G4" s="128" t="str">
        <f ca="1">OFFSET(L!$C$1,MATCH("Smelter List"&amp;ADDRESS(ROW(),COLUMN(),4),L!$A:$A,0)-1,SL,,)</f>
        <v>Quelle der Schmelzhütte Id-Nummer</v>
      </c>
      <c r="H4" s="129" t="str">
        <f ca="1">OFFSET(L!$C$1,MATCH("Smelter List"&amp;ADDRESS(ROW(),COLUMN(),4),L!$A:$A,0)-1,SL,,)</f>
        <v>Schmelzhütten: Straße</v>
      </c>
      <c r="I4" s="129" t="str">
        <f ca="1">OFFSET(L!$C$1,MATCH("Smelter List"&amp;ADDRESS(ROW(),COLUMN(),4),L!$A:$A,0)-1,SL,,)</f>
        <v>Schmelzhütten: Stadt</v>
      </c>
      <c r="J4" s="129" t="str">
        <f ca="1">OFFSET(L!$C$1,MATCH("Smelter List"&amp;ADDRESS(ROW(),COLUMN(),4),L!$A:$A,0)-1,SL,,)</f>
        <v>Schmelzhütten: Bundesland/Provinz</v>
      </c>
      <c r="K4" s="129" t="str">
        <f ca="1">OFFSET(L!$C$1,MATCH("Smelter List"&amp;ADDRESS(ROW(),COLUMN(),4),L!$A:$A,0)-1,SL,,)</f>
        <v xml:space="preserve">Schmelzhütten-Ansprechpartner: Name </v>
      </c>
      <c r="L4" s="129" t="str">
        <f ca="1">OFFSET(L!$C$1,MATCH("Smelter List"&amp;ADDRESS(ROW(),COLUMN(),4),L!$A:$A,0)-1,SL,,)</f>
        <v>Schmelzhütten-Ansprechpartner: E-mail</v>
      </c>
      <c r="M4" s="129" t="str">
        <f ca="1">OFFSET(L!$C$1,MATCH("Smelter List"&amp;ADDRESS(ROW(),COLUMN(),4),L!$A:$A,0)-1,SL,,)</f>
        <v>Vorgeschlagenen nächsten Schritte</v>
      </c>
      <c r="N4" s="129" t="str">
        <f ca="1">OFFSET(L!$C$1,MATCH("Smelter List"&amp;ADDRESS(ROW(),COLUMN(),4),L!$A:$A,0)-1,SL,,)</f>
        <v>Name der Mine(n) oder falls aus Recycling oder Schrott, tragen Sie "recycled" oder "Schrott" ein</v>
      </c>
      <c r="O4" s="129" t="str">
        <f ca="1">OFFSET(L!$C$1,MATCH("Smelter List"&amp;ADDRESS(ROW(),COLUMN(),4),L!$A:$A,0)-1,SL,,)</f>
        <v>Standort (Land) von Minen, falls aus Recycling oder Schrott gekauft, geben Sie "recycled" oder "Schrott" ein</v>
      </c>
      <c r="P4" s="129" t="str">
        <f ca="1">OFFSET(L!$C$1,MATCH("Smelter List"&amp;ADDRESS(ROW(),COLUMN(),4),L!$A:$A,0)-1,SL,,)</f>
        <v>Stammen 100% der Ausgangsstoffe der Schmelzhütte aus Recycling oder Schrott?</v>
      </c>
      <c r="Q4" s="130" t="str">
        <f ca="1">OFFSET(L!$C$1,MATCH("Smelter List"&amp;ADDRESS(ROW(),COLUMN(),4),L!$A:$A,0)-1,SL,,)</f>
        <v>Kommentare</v>
      </c>
      <c r="R4" s="128" t="s">
        <v>42</v>
      </c>
      <c r="S4" s="128" t="s">
        <v>43</v>
      </c>
      <c r="T4" s="128" t="s">
        <v>44</v>
      </c>
      <c r="U4" s="167"/>
      <c r="W4" s="140" t="s">
        <v>45</v>
      </c>
      <c r="X4" s="140" t="s">
        <v>46</v>
      </c>
      <c r="AB4" s="313"/>
      <c r="AH4" s="130" t="s">
        <v>26</v>
      </c>
    </row>
    <row r="5" spans="1:34" s="170" customFormat="1" ht="102">
      <c r="A5" s="198" t="s">
        <v>239</v>
      </c>
      <c r="B5" s="304" t="str">
        <f ca="1">IF(LEN(A5)=0,"",INDEX('Smelter Look-up'!$A:$A,MATCH($A5,'Smelter Look-up'!$E:$E,0)))</f>
        <v>Cobalt</v>
      </c>
      <c r="C5" s="152" t="str">
        <f ca="1">IF(LEN(A5)=0,"",INDEX('Smelter Look-up'!$C:$C,MATCH($A5,'Smelter Look-up'!$E:$E,0)))</f>
        <v>Niihama Nickel Refinery, Sumitomo Metal Mining</v>
      </c>
      <c r="D5" s="149"/>
      <c r="E5" s="149" t="str">
        <f ca="1">IF(ISERROR($V5),"",OFFSET('Smelter Look-up'!$D$4,$V5-4,0)&amp;"")</f>
        <v>JAPAN</v>
      </c>
      <c r="F5" s="149" t="str">
        <f ca="1">IF(ISERROR($V5),"",OFFSET('Smelter Look-up'!$E$4,$V5-4,0))</f>
        <v>CID003278</v>
      </c>
      <c r="G5" s="149" t="str">
        <f ca="1">IF(C5=$X$4,"Enter smelter details",IF(ISERROR($V5),"",OFFSET('Smelter Look-up'!$F$4,$V5-4,0)))</f>
        <v>RMI</v>
      </c>
      <c r="H5" s="206">
        <f ca="1">IF(ISERROR($V5),"",OFFSET('Smelter Look-up'!$G$4,$V5-4,0))</f>
        <v>0</v>
      </c>
      <c r="I5" s="207" t="str">
        <f ca="1">IF(ISERROR($V5),"",OFFSET('Smelter Look-up'!$H$4,$V5-4,0))</f>
        <v>Niihama</v>
      </c>
      <c r="J5" s="207" t="str">
        <f ca="1">IF(ISERROR($V5),"",OFFSET('Smelter Look-up'!$I$4,$V5-4,0))</f>
        <v>Ehime</v>
      </c>
      <c r="K5" s="150"/>
      <c r="L5" s="150"/>
      <c r="M5" s="150"/>
      <c r="N5" s="150"/>
      <c r="O5" s="150"/>
      <c r="P5" s="209"/>
      <c r="Q5" s="151" t="s">
        <v>20058</v>
      </c>
      <c r="R5" s="149" t="str">
        <f ca="1">IF(ISERROR($V5),"",OFFSET('Smelter Look-up'!$C$4,$V5-4,0)&amp;"")</f>
        <v>Niihama Nickel Refinery, Sumitomo Metal Mining</v>
      </c>
      <c r="S5" s="155" t="str">
        <f t="shared" ref="S5:S12" ca="1" si="0">IF(B5="","",IF(ISERROR(MATCH($E5,CL,0)),"Unknown",INDIRECT("'C'!$A$"&amp;MATCH($E5,CL,0)+1)))</f>
        <v>JP</v>
      </c>
      <c r="T5" s="155" t="str">
        <f ca="1">IF(B5="","",IF(ISERROR(MATCH($J5,SorP!$B$1:$B$6226,0)),"",INDIRECT("'SorP'!$A$"&amp;MATCH($S5&amp;$J5,SorP!C:C,0))))</f>
        <v>JP-38</v>
      </c>
      <c r="U5" s="168"/>
      <c r="V5" s="169">
        <f ca="1">IF(C5="",NA(),MATCH($B5&amp;$C5,'Smelter Look-up'!$J:$J,0))</f>
        <v>122</v>
      </c>
      <c r="X5" s="170">
        <f t="shared" ref="X5:X12" ca="1" si="1">IF(AND(C5="Smelter not listed",OR(LEN(D5)=0,LEN(E5)=0)),1,0)</f>
        <v>0</v>
      </c>
      <c r="AB5" s="314" t="str">
        <f t="shared" ref="AB5:AB12" ca="1" si="2">IF(C5="","",B5)</f>
        <v>Cobalt</v>
      </c>
    </row>
    <row r="6" spans="1:34" s="170" customFormat="1" ht="20.25">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2" t="str">
        <f ca="1">OFFSET(L!$C$1,MATCH("Checker"&amp;ADDRESS(ROW(),COLUMN(),4),L!$A:$A,0)-1,SL,,)</f>
        <v>Um sicherzustellen, dass alle erforderlichen Felder vor dem Versand an ihren Kunden ausgefüllt sind, alle rot markierten Felder beachten.</v>
      </c>
      <c r="B1" s="472"/>
      <c r="C1" s="472"/>
      <c r="D1" s="108" t="str">
        <f ca="1">OFFSET(L!$C$1,MATCH("Checker"&amp;ADDRESS(ROW(),COLUMN(),4),L!$A:$A,0)-1,SL,,)</f>
        <v>Erforderliche Felder bitte vervollständigen.</v>
      </c>
      <c r="E1" s="16" t="s">
        <v>18</v>
      </c>
    </row>
    <row r="2" spans="1:10" ht="15.75">
      <c r="A2" s="58" t="s">
        <v>47</v>
      </c>
      <c r="B2" s="59" t="str">
        <f>IF(F114=1,"Click here to return to Smelter List","")</f>
        <v>Click here to return to Smelter List</v>
      </c>
      <c r="C2" s="111" t="str">
        <f>IF(F112=1,"Click here to return to Product List","")</f>
        <v>Click here to return to Product List</v>
      </c>
      <c r="D2" s="133" t="str">
        <f ca="1">IF(H125=0,"0",H125)</f>
        <v>0</v>
      </c>
    </row>
    <row r="3" spans="1:10" ht="15">
      <c r="A3" s="60" t="str">
        <f ca="1">OFFSET(L!$C$1,MATCH("Checker"&amp;ADDRESS(ROW(),COLUMN(),4),L!$A:$A,0)-1,SL,,)</f>
        <v>Erforderliche Felder</v>
      </c>
      <c r="B3" s="60" t="str">
        <f ca="1">OFFSET(L!$C$1,MATCH("Checker"&amp;ADDRESS(ROW(),COLUMN(),4),L!$A:$A,0)-1,SL,,)</f>
        <v>Antwort ist vorhanden</v>
      </c>
      <c r="C3" s="60" t="str">
        <f ca="1">OFFSET(L!$C$1,MATCH("Checker"&amp;ADDRESS(ROW(),COLUMN(),4),L!$A:$A,0)-1,SL,,)</f>
        <v>Notizen</v>
      </c>
      <c r="D3" s="60" t="str">
        <f ca="1">OFFSET(L!$C$1,MATCH("Checker"&amp;ADDRESS(ROW(),COLUMN(),4),L!$A:$A,0)-1,SL,,)</f>
        <v>Hyperlink zum Ursprung</v>
      </c>
      <c r="F3" s="61" t="s">
        <v>48</v>
      </c>
      <c r="G3" s="15" t="s">
        <v>49</v>
      </c>
      <c r="H3" s="15" t="s">
        <v>50</v>
      </c>
      <c r="I3" s="15" t="s">
        <v>51</v>
      </c>
      <c r="J3" s="15" t="s">
        <v>52</v>
      </c>
    </row>
    <row r="4" spans="1:10" ht="39">
      <c r="A4" s="135" t="str">
        <f ca="1">Declaration!B8</f>
        <v>Firmenname (*):</v>
      </c>
      <c r="B4" s="356" t="str">
        <f>Declaration!D8</f>
        <v>STANNOL GmbH &amp; Co. KG</v>
      </c>
      <c r="C4" s="136" t="str">
        <f t="shared" ref="C4:C11" ca="1" si="0">IF(H4=1,J4,I4)</f>
        <v>Vollständig</v>
      </c>
      <c r="D4" s="204" t="str">
        <f>IF(H4=1,"Click here to enter Company Name","")</f>
        <v/>
      </c>
      <c r="E4" s="16" t="s">
        <v>15</v>
      </c>
      <c r="F4" s="83">
        <v>1</v>
      </c>
      <c r="G4" s="62">
        <f t="shared" ref="G4:G11" si="1">IF(B4=0,1,0)</f>
        <v>0</v>
      </c>
      <c r="H4" s="63">
        <f t="shared" ref="H4:H17" si="2">F4*G4</f>
        <v>0</v>
      </c>
      <c r="I4" s="131" t="str">
        <f ca="1">OFFSET(L!$C$1,MATCH("Checker"&amp;"Comp",L!$A:$A,0)-1,SL,,)</f>
        <v>Vollständig</v>
      </c>
      <c r="J4" s="358" t="str">
        <f ca="1">OFFSET(L!$C$1,MATCH("Checker"&amp;ADDRESS(ROW(),COLUMN(),4),L!$A:$A,0)-1,SL,,)</f>
        <v>Geben Sie den Namen Ihres Unternehmens in der Reiterzelle D8 der Erklärung an</v>
      </c>
    </row>
    <row r="5" spans="1:10" ht="39">
      <c r="A5" s="135" t="str">
        <f ca="1">Declaration!B9</f>
        <v>Geltungsbereich der Erklärung (*):</v>
      </c>
      <c r="B5" s="356" t="str">
        <f>Declaration!D9</f>
        <v>B. Product (or List of Products)</v>
      </c>
      <c r="C5" s="136" t="str">
        <f t="shared" ca="1" si="0"/>
        <v>Vollständig</v>
      </c>
      <c r="D5" s="85" t="str">
        <f>IF(H5=1,"Click here to enter Declaration Scope","")</f>
        <v/>
      </c>
      <c r="E5" s="16" t="s">
        <v>15</v>
      </c>
      <c r="F5" s="83">
        <v>1</v>
      </c>
      <c r="G5" s="62">
        <f t="shared" si="1"/>
        <v>0</v>
      </c>
      <c r="H5" s="63">
        <f t="shared" si="2"/>
        <v>0</v>
      </c>
      <c r="I5" s="131" t="str">
        <f ca="1">OFFSET(L!$C$1,MATCH("Checker"&amp;"Comp",L!$A:$A,0)-1,SL,,)</f>
        <v>Vollständig</v>
      </c>
      <c r="J5" s="132" t="str">
        <f ca="1">OFFSET(L!$C$1,MATCH("Checker"&amp;ADDRESS(ROW(),COLUMN(),4),L!$A:$A,0)-1,SL,,)</f>
        <v>Wählen Sie den Umfang der Erklärung in der Reiterzelle D9 der Erklärung aus</v>
      </c>
    </row>
    <row r="6" spans="1:10" ht="21.95" customHeight="1">
      <c r="A6" s="80" t="str">
        <f ca="1">Declaration!B10</f>
        <v>Wechseln Sie zum Reiter „Product List“ und geben dort die Produkte ein, für die diese Erklärung gilt.</v>
      </c>
      <c r="B6" s="79">
        <f>Declaration!D10</f>
        <v>0</v>
      </c>
      <c r="C6" s="79" t="str">
        <f t="shared" ca="1" si="0"/>
        <v>Vollständig</v>
      </c>
      <c r="D6" s="85" t="str">
        <f>IF(H6=1,"Click here to provide a Description of Scope","")</f>
        <v/>
      </c>
      <c r="E6" s="16" t="s">
        <v>15</v>
      </c>
      <c r="F6" s="84">
        <f>IF(OR(B5=Declaration!P9,B5=Declaration!Q9,B5=0),0,1)</f>
        <v>0</v>
      </c>
      <c r="G6" s="62">
        <f t="shared" si="1"/>
        <v>1</v>
      </c>
      <c r="H6" s="63">
        <f t="shared" si="2"/>
        <v>0</v>
      </c>
      <c r="I6" s="131" t="str">
        <f ca="1">OFFSET(L!$C$1,MATCH("Checker"&amp;"Comp",L!$A:$A,0)-1,SL,,)</f>
        <v>Vollständig</v>
      </c>
      <c r="J6" s="15" t="str">
        <f ca="1">OFFSET(L!$C$1,MATCH("Checker"&amp;ADDRESS(ROW(),COLUMN(),4),L!$A:$A,0)-1,SL,,)</f>
        <v>Geben Sie eine Beschreibung des Umfangs in der Reiterzelle D10 der Erklärung an</v>
      </c>
    </row>
    <row r="7" spans="1:10" ht="21.95" customHeight="1">
      <c r="A7" s="80" t="str">
        <f ca="1">Declaration!B12</f>
        <v>Das antragstellende Unternehmen muss alle Mineralien ausgewählt, die in den Geltungsbereich der Erklärung fallen (*)</v>
      </c>
      <c r="B7" s="82"/>
      <c r="C7" s="79" t="str">
        <f t="shared" ca="1" si="0"/>
        <v>Vollständig</v>
      </c>
      <c r="D7" s="317" t="str">
        <f>IF(H7=1,"Click here to enter Minerals/Metals in Scope","")</f>
        <v/>
      </c>
      <c r="E7" s="16"/>
      <c r="F7" s="83">
        <v>1</v>
      </c>
      <c r="G7" s="308">
        <f>IF(Declaration!B30&lt;&gt;"",0,1)</f>
        <v>0</v>
      </c>
      <c r="H7" s="63">
        <f t="shared" si="2"/>
        <v>0</v>
      </c>
      <c r="I7" s="131" t="str">
        <f ca="1">OFFSET(L!$C$1,MATCH("Checker"&amp;"Comp",L!$A:$A,0)-1,SL,,)</f>
        <v>Vollständig</v>
      </c>
      <c r="J7" s="15">
        <f ca="1">OFFSET(L!$C$1,MATCH("Checker"&amp;ADDRESS(ROW(),COLUMN(),4),L!$A:$A,0)-1,SL,,)</f>
        <v>0</v>
      </c>
    </row>
    <row r="8" spans="1:10" ht="21.95" customHeight="1">
      <c r="A8" s="80">
        <f>Declaration!B14</f>
        <v>0</v>
      </c>
      <c r="B8" s="79"/>
      <c r="C8" s="79"/>
      <c r="D8" s="85"/>
      <c r="E8" s="16"/>
      <c r="F8" s="83"/>
      <c r="G8" s="62"/>
      <c r="H8" s="63"/>
      <c r="I8" s="131"/>
    </row>
    <row r="9" spans="1:10" ht="39">
      <c r="A9" s="135" t="str">
        <f ca="1">Declaration!B19</f>
        <v>Name des Ansprechpartners (*):</v>
      </c>
      <c r="B9" s="356" t="str">
        <f>Declaration!D19</f>
        <v>Claudio Sündermann</v>
      </c>
      <c r="C9" s="136" t="str">
        <f t="shared" ca="1" si="0"/>
        <v>Vollständig</v>
      </c>
      <c r="D9" s="317" t="str">
        <f>IF(H9=1,"Click here to enter Contact Name","")</f>
        <v/>
      </c>
      <c r="E9" s="16" t="s">
        <v>15</v>
      </c>
      <c r="F9" s="83">
        <v>1</v>
      </c>
      <c r="G9" s="62">
        <f t="shared" si="1"/>
        <v>0</v>
      </c>
      <c r="H9" s="63">
        <f t="shared" si="2"/>
        <v>0</v>
      </c>
      <c r="I9" s="131" t="str">
        <f ca="1">OFFSET(L!$C$1,MATCH("Checker"&amp;"Comp",L!$A:$A,0)-1,SL,,)</f>
        <v>Vollständig</v>
      </c>
      <c r="J9" s="15" t="str">
        <f ca="1">OFFSET(L!$C$1,MATCH("Checker"&amp;ADDRESS(ROW(),COLUMN(),4),L!$A:$A,0)-1,SL,,)</f>
        <v>Geben Sie einen Kontaktnamen in der Reiterzelle D15 der Erklärung an</v>
      </c>
    </row>
    <row r="10" spans="1:10" ht="39">
      <c r="A10" s="135" t="str">
        <f ca="1">Declaration!B20</f>
        <v>E-Mail-Adresse des Ansprechpartners (*):</v>
      </c>
      <c r="B10" s="357" t="str">
        <f>Declaration!D20</f>
        <v>claudio.suendermann@stannol.de</v>
      </c>
      <c r="C10" s="136" t="str">
        <f t="shared" ca="1" si="0"/>
        <v>Vollständig</v>
      </c>
      <c r="D10" s="316" t="str">
        <f>IF(H10=1,"Click here to enter Email-Contact","")</f>
        <v/>
      </c>
      <c r="E10" s="16" t="s">
        <v>15</v>
      </c>
      <c r="F10" s="83">
        <v>1</v>
      </c>
      <c r="G10" s="62">
        <f>IF(ISNUMBER(SEARCH("@",B10)),0,1)</f>
        <v>0</v>
      </c>
      <c r="H10" s="63">
        <f t="shared" si="2"/>
        <v>0</v>
      </c>
      <c r="I10" s="131" t="str">
        <f ca="1">OFFSET(L!$C$1,MATCH("Checker"&amp;"Comp",L!$A:$A,0)-1,SL,,)</f>
        <v>Vollständig</v>
      </c>
      <c r="J10" s="15" t="str">
        <f ca="1">OFFSET(L!$C$1,MATCH("Checker"&amp;ADDRESS(ROW(),COLUMN(),4),L!$A:$A,0)-1,SL,,)</f>
        <v>Geben Sie eine gültige Kontakt-E-Mail-Adresse in der Reiterzelle D16 der Erklärung an</v>
      </c>
    </row>
    <row r="11" spans="1:10" ht="39">
      <c r="A11" s="135" t="str">
        <f ca="1">Declaration!B21</f>
        <v>Telefonnummer des Ansprechpartners (*):</v>
      </c>
      <c r="B11" s="356" t="str">
        <f>Declaration!D21</f>
        <v>0049 2051 3120 143</v>
      </c>
      <c r="C11" s="136" t="str">
        <f t="shared" ca="1" si="0"/>
        <v>Vollständig</v>
      </c>
      <c r="D11" s="316" t="str">
        <f>IF(H11=1,"Click here to enter Phone-Contact","")</f>
        <v/>
      </c>
      <c r="E11" s="16" t="s">
        <v>15</v>
      </c>
      <c r="F11" s="83">
        <v>1</v>
      </c>
      <c r="G11" s="62">
        <f t="shared" si="1"/>
        <v>0</v>
      </c>
      <c r="H11" s="63">
        <f t="shared" si="2"/>
        <v>0</v>
      </c>
      <c r="I11" s="131" t="str">
        <f ca="1">OFFSET(L!$C$1,MATCH("Checker"&amp;"Comp",L!$A:$A,0)-1,SL,,)</f>
        <v>Vollständig</v>
      </c>
      <c r="J11" s="15" t="str">
        <f ca="1">OFFSET(L!$C$1,MATCH("Checker"&amp;ADDRESS(ROW(),COLUMN(),4),L!$A:$A,0)-1,SL,,)</f>
        <v>Geben Sie eine Kontakttelefonnummer in der Reiterzelle D17 der Erklärung an</v>
      </c>
    </row>
    <row r="12" spans="1:10" ht="39">
      <c r="A12" s="135" t="str">
        <f ca="1">Declaration!B22</f>
        <v>Bevollmächtigter (*):</v>
      </c>
      <c r="B12" s="356" t="str">
        <f>Declaration!D22</f>
        <v>Claudio Sündermann</v>
      </c>
      <c r="C12" s="136" t="str">
        <f t="shared" ref="C12:C72" ca="1" si="3">IF(H12=1,J12,I12)</f>
        <v>Vollständig</v>
      </c>
      <c r="D12" s="316" t="str">
        <f>IF(H12=1,"Click here to enter an Authorized Company Representative's name","")</f>
        <v/>
      </c>
      <c r="E12" s="16" t="s">
        <v>15</v>
      </c>
      <c r="F12" s="83">
        <v>1</v>
      </c>
      <c r="G12" s="62">
        <f t="shared" ref="G12:G17" si="4">IF(B12=0,1,0)</f>
        <v>0</v>
      </c>
      <c r="H12" s="63">
        <f t="shared" si="2"/>
        <v>0</v>
      </c>
      <c r="I12" s="131" t="str">
        <f ca="1">OFFSET(L!$C$1,MATCH("Checker"&amp;"Comp",L!$A:$A,0)-1,SL,,)</f>
        <v>Vollständig</v>
      </c>
      <c r="J12" s="15" t="str">
        <f ca="1">OFFSET(L!$C$1,MATCH("Checker"&amp;ADDRESS(ROW(),COLUMN(),4),L!$A:$A,0)-1,SL,,)</f>
        <v>Geben Sie den Kontaktnamen eines bevollmächtigten Unternehmensvertreters in der Reiterzelle D18 der Erklärung an</v>
      </c>
    </row>
    <row r="13" spans="1:10" ht="26.25">
      <c r="A13" s="80" t="str">
        <f ca="1">Declaration!B24</f>
        <v>E-Mail-Adresse des Bevollmächtigten (*):</v>
      </c>
      <c r="B13" s="81" t="str">
        <f>Declaration!D24</f>
        <v>claudio.suendermann@stannol.de</v>
      </c>
      <c r="C13" s="79" t="str">
        <f t="shared" ca="1" si="3"/>
        <v>Vollständig</v>
      </c>
      <c r="D13" s="316" t="str">
        <f>IF(H13=1,"Click here to enter Representative's email","")</f>
        <v/>
      </c>
      <c r="E13" s="16" t="s">
        <v>18916</v>
      </c>
      <c r="F13" s="83">
        <v>1</v>
      </c>
      <c r="G13" s="62">
        <f>IF(ISNUMBER(SEARCH("@",B13)),0,1)</f>
        <v>0</v>
      </c>
      <c r="H13" s="63">
        <f t="shared" si="2"/>
        <v>0</v>
      </c>
      <c r="I13" s="131" t="str">
        <f ca="1">OFFSET(L!$C$1,MATCH("Checker"&amp;"Comp",L!$A:$A,0)-1,SL,,)</f>
        <v>Vollständig</v>
      </c>
      <c r="J13" s="359" t="str">
        <f ca="1">OFFSET(L!$C$1,MATCH("Checker"&amp;ADDRESS(ROW(),COLUMN(),4),L!$A:$A,0)-1,SL,,)</f>
        <v>Geben Sie eine gültige E-Mail-Adresse eines bevollmächtigten Unternehmensvertreters in der Reiterzelle D20 der Erklärung an</v>
      </c>
    </row>
    <row r="14" spans="1:10" ht="21.95" customHeight="1">
      <c r="A14" s="80"/>
      <c r="B14" s="79"/>
      <c r="C14" s="79"/>
      <c r="D14" s="85"/>
      <c r="E14" s="16" t="s">
        <v>15</v>
      </c>
      <c r="F14" s="83"/>
      <c r="G14" s="62"/>
      <c r="H14" s="63">
        <f>F14*G14</f>
        <v>0</v>
      </c>
      <c r="I14" s="131"/>
    </row>
    <row r="15" spans="1:10" ht="39">
      <c r="A15" s="80" t="str">
        <f ca="1">Declaration!B26</f>
        <v>Datum (*):</v>
      </c>
      <c r="B15" s="81">
        <f>Declaration!D26</f>
        <v>45814</v>
      </c>
      <c r="C15" s="79" t="str">
        <f t="shared" ca="1" si="3"/>
        <v>Vollständig</v>
      </c>
      <c r="D15" s="316" t="str">
        <f>IF(H15=1,"Click here to enter Date of Completion","")</f>
        <v/>
      </c>
      <c r="E15" s="16" t="s">
        <v>15</v>
      </c>
      <c r="F15" s="83">
        <v>1</v>
      </c>
      <c r="G15" s="62">
        <f t="shared" si="4"/>
        <v>0</v>
      </c>
      <c r="H15" s="63">
        <f t="shared" si="2"/>
        <v>0</v>
      </c>
      <c r="I15" s="131" t="str">
        <f ca="1">OFFSET(L!$C$1,MATCH("Checker"&amp;"Comp",L!$A:$A,0)-1,SL,,)</f>
        <v>Vollständig</v>
      </c>
      <c r="J15" s="15" t="str">
        <f ca="1">OFFSET(L!$C$1,MATCH("Checker"&amp;ADDRESS(ROW(),COLUMN(),4),L!$A:$A,0)-1,SL,,)</f>
        <v>Geben Sie das Datum der Vervollständigung des Formulars in der Reiterzelle D22 der Erklärung an</v>
      </c>
    </row>
    <row r="16" spans="1:10" ht="24.95" customHeight="1">
      <c r="A16" s="79" t="str">
        <f ca="1">Declaration!B29</f>
        <v>1) Wird absichtlich angegebenen Mineralien im Herstellungsprozess verwendet oder in das bzw. die Produkte aufgenommen? (*)</v>
      </c>
      <c r="B16" s="82"/>
      <c r="C16" s="82"/>
      <c r="D16" s="86"/>
      <c r="E16" s="16" t="s">
        <v>16</v>
      </c>
      <c r="F16" s="83"/>
      <c r="H16" s="15">
        <f t="shared" si="2"/>
        <v>0</v>
      </c>
    </row>
    <row r="17" spans="1:10" ht="24.95" customHeight="1">
      <c r="A17" s="80" t="str">
        <f>Declaration!B30</f>
        <v>Cobalt(*)</v>
      </c>
      <c r="B17" s="79" t="str">
        <f>Declaration!D30</f>
        <v>Yes</v>
      </c>
      <c r="C17" s="79" t="str">
        <f t="shared" ca="1" si="3"/>
        <v>Vollständig</v>
      </c>
      <c r="D17" s="316" t="str">
        <f>IF(H17=1,"Click here to answer question 1 for specified mineral","")</f>
        <v/>
      </c>
      <c r="E17" s="16" t="s">
        <v>18</v>
      </c>
      <c r="F17" s="323">
        <f>IF(A17="",0,1)</f>
        <v>1</v>
      </c>
      <c r="G17" s="62">
        <f t="shared" si="4"/>
        <v>0</v>
      </c>
      <c r="H17" s="63">
        <f t="shared" si="2"/>
        <v>0</v>
      </c>
      <c r="I17" s="131" t="str">
        <f ca="1">OFFSET(L!$C$1,MATCH("Checker"&amp;"Comp",L!$A:$A,0)-1,SL,,)</f>
        <v>Vollständig</v>
      </c>
      <c r="J17" s="132" t="str">
        <f ca="1">OFFSET(L!$C$1,MATCH("Checker"&amp;ADDRESS(ROW(),COLUMN(),4),L!$A:$A,0)-1,SL,,)</f>
        <v>Erklären Sie in der Reiterzelle D30 der Erklärung, ob angegebenen Mineralien Ihren Produkten absichtlich hinzugefügt wird</v>
      </c>
    </row>
    <row r="18" spans="1:10" ht="24.95" customHeight="1">
      <c r="A18" s="80" t="str">
        <f>Declaration!B31</f>
        <v/>
      </c>
      <c r="B18" s="79">
        <f>Declaration!D31</f>
        <v>0</v>
      </c>
      <c r="C18" s="79" t="str">
        <f t="shared" ca="1" si="3"/>
        <v>Vollständig</v>
      </c>
      <c r="D18" s="316" t="str">
        <f>IF(H18=1,"Click here to answer question 1 for specified mineral","")</f>
        <v/>
      </c>
      <c r="E18" s="16" t="s">
        <v>15</v>
      </c>
      <c r="F18" s="323">
        <f t="shared" ref="F18:F22" si="5">IF(A18="",0,1)</f>
        <v>0</v>
      </c>
      <c r="G18" s="62">
        <f t="shared" ref="G18:G22" si="6">IF(B18=0,1,0)</f>
        <v>1</v>
      </c>
      <c r="H18" s="63">
        <f t="shared" ref="H18:H22" si="7">F18*G18</f>
        <v>0</v>
      </c>
      <c r="I18" s="131" t="str">
        <f ca="1">OFFSET(L!$C$1,MATCH("Checker"&amp;"Comp",L!$A:$A,0)-1,SL,,)</f>
        <v>Vollständig</v>
      </c>
      <c r="J18" s="132" t="str">
        <f ca="1">OFFSET(L!$C$1,MATCH("Checker"&amp;ADDRESS(ROW(),COLUMN(),4),L!$A:$A,0)-1,SL,,)</f>
        <v>Erklären Sie in der Reiterzelle D31 der Erklärung, ob angegebenen Mineralien Ihren Produkten absichtlich hinzugefügt wird</v>
      </c>
    </row>
    <row r="19" spans="1:10" ht="24.95" customHeight="1">
      <c r="A19" s="80" t="str">
        <f>Declaration!B32</f>
        <v/>
      </c>
      <c r="B19" s="79">
        <f>Declaration!D32</f>
        <v>0</v>
      </c>
      <c r="C19" s="79" t="str">
        <f t="shared" ca="1" si="3"/>
        <v>Vollständig</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Vollständig</v>
      </c>
      <c r="J19" s="132" t="str">
        <f ca="1">OFFSET(L!$C$1,MATCH("Checker"&amp;ADDRESS(ROW(),COLUMN(),4),L!$A:$A,0)-1,SL,,)</f>
        <v>Erklären Sie in der Reiterzelle D32 der Erklärung, ob angegebenen Mineralien Ihren Produkten absichtlich hinzugefügt wird</v>
      </c>
    </row>
    <row r="20" spans="1:10" ht="24.95" customHeight="1">
      <c r="A20" s="80" t="str">
        <f>Declaration!B33</f>
        <v/>
      </c>
      <c r="B20" s="79">
        <f>Declaration!D33</f>
        <v>0</v>
      </c>
      <c r="C20" s="79" t="str">
        <f t="shared" ca="1" si="3"/>
        <v>Vollständig</v>
      </c>
      <c r="D20" s="316" t="str">
        <f t="shared" si="8"/>
        <v/>
      </c>
      <c r="E20" s="16" t="s">
        <v>15</v>
      </c>
      <c r="F20" s="323">
        <f t="shared" si="5"/>
        <v>0</v>
      </c>
      <c r="G20" s="62">
        <f t="shared" si="6"/>
        <v>1</v>
      </c>
      <c r="H20" s="63">
        <f t="shared" si="7"/>
        <v>0</v>
      </c>
      <c r="I20" s="131" t="str">
        <f ca="1">OFFSET(L!$C$1,MATCH("Checker"&amp;"Comp",L!$A:$A,0)-1,SL,,)</f>
        <v>Vollständig</v>
      </c>
      <c r="J20" s="132" t="str">
        <f ca="1">OFFSET(L!$C$1,MATCH("Checker"&amp;ADDRESS(ROW(),COLUMN(),4),L!$A:$A,0)-1,SL,,)</f>
        <v>Erklären Sie in der Reiterzelle D33 der Erklärung, ob angegebenen Mineralien Ihren Produkten absichtlich hinzugefügt wird</v>
      </c>
    </row>
    <row r="21" spans="1:10" ht="24.95" customHeight="1">
      <c r="A21" s="80" t="str">
        <f>Declaration!B34</f>
        <v/>
      </c>
      <c r="B21" s="79">
        <f>Declaration!D34</f>
        <v>0</v>
      </c>
      <c r="C21" s="79" t="str">
        <f t="shared" ca="1" si="3"/>
        <v>Vollständig</v>
      </c>
      <c r="D21" s="316" t="str">
        <f t="shared" si="8"/>
        <v/>
      </c>
      <c r="E21" s="16"/>
      <c r="F21" s="323">
        <f t="shared" si="5"/>
        <v>0</v>
      </c>
      <c r="G21" s="62">
        <f t="shared" si="6"/>
        <v>1</v>
      </c>
      <c r="H21" s="63">
        <f t="shared" si="7"/>
        <v>0</v>
      </c>
      <c r="I21" s="131" t="str">
        <f ca="1">OFFSET(L!$C$1,MATCH("Checker"&amp;"Comp",L!$A:$A,0)-1,SL,,)</f>
        <v>Vollständig</v>
      </c>
      <c r="J21" s="132" t="str">
        <f ca="1">OFFSET(L!$C$1,MATCH("Checker"&amp;ADDRESS(ROW(),COLUMN(),4),L!$A:$A,0)-1,SL,,)</f>
        <v>Erklären Sie in der Reiterzelle D34 der Erklärung, ob angegebenen Mineralien Ihren Produkten absichtlich hinzugefügt wird</v>
      </c>
    </row>
    <row r="22" spans="1:10" ht="24.95" customHeight="1">
      <c r="A22" s="80" t="str">
        <f>Declaration!B35</f>
        <v/>
      </c>
      <c r="B22" s="79">
        <f>Declaration!D35</f>
        <v>0</v>
      </c>
      <c r="C22" s="79" t="str">
        <f t="shared" ca="1" si="3"/>
        <v>Vollständig</v>
      </c>
      <c r="D22" s="316" t="str">
        <f t="shared" si="8"/>
        <v/>
      </c>
      <c r="E22" s="16"/>
      <c r="F22" s="323">
        <f t="shared" si="5"/>
        <v>0</v>
      </c>
      <c r="G22" s="62">
        <f t="shared" si="6"/>
        <v>1</v>
      </c>
      <c r="H22" s="63">
        <f t="shared" si="7"/>
        <v>0</v>
      </c>
      <c r="I22" s="131" t="str">
        <f ca="1">OFFSET(L!$C$1,MATCH("Checker"&amp;"Comp",L!$A:$A,0)-1,SL,,)</f>
        <v>Vollständig</v>
      </c>
      <c r="J22" s="132" t="str">
        <f ca="1">OFFSET(L!$C$1,MATCH("Checker"&amp;ADDRESS(ROW(),COLUMN(),4),L!$A:$A,0)-1,SL,,)</f>
        <v>Erklären Sie in der Reiterzelle D35 der Erklärung, ob angegebenen Mineralien Ihren Produkten absichtlich hinzugefügt wird</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Verbleibt angegebenen Mineralien in dem bzw. den Produkten? (*)(*)</v>
      </c>
      <c r="B27" s="82"/>
      <c r="C27" s="82"/>
      <c r="D27" s="86"/>
      <c r="E27" s="16" t="s">
        <v>15</v>
      </c>
      <c r="F27" s="83"/>
      <c r="J27" s="132"/>
    </row>
    <row r="28" spans="1:10" ht="39">
      <c r="A28" s="80" t="str">
        <f>Declaration!B42</f>
        <v>Cobalt(*)</v>
      </c>
      <c r="B28" s="79" t="str">
        <f>Declaration!D42</f>
        <v>Yes</v>
      </c>
      <c r="C28" s="136" t="str">
        <f t="shared" ref="C28:C37" ca="1" si="9">IF(H28=1,J28,I28)</f>
        <v>Vollständig</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Vollständig</v>
      </c>
      <c r="J28" s="15" t="str">
        <f ca="1">OFFSET(L!$C$1,MATCH("Checker"&amp;ADDRESS(ROW(),COLUMN(),4),L!$A:$A,0)-1,SL,,)</f>
        <v>Erklären Sie in der Reiterzelle D42 der Erklärung, ob angegebenen Mineralien für die Herstellung Ihrer Produkte erforderlich ist und ob es in den angegebenen Endprodukten enthalten ist</v>
      </c>
    </row>
    <row r="29" spans="1:10" ht="39">
      <c r="A29" s="80" t="str">
        <f>Declaration!B43</f>
        <v/>
      </c>
      <c r="B29" s="79">
        <f>Declaration!D43</f>
        <v>0</v>
      </c>
      <c r="C29" s="136" t="str">
        <f t="shared" ca="1" si="9"/>
        <v>Vollständig</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Vollständig</v>
      </c>
      <c r="J29" s="15" t="str">
        <f ca="1">OFFSET(L!$C$1,MATCH("Checker"&amp;ADDRESS(ROW(),COLUMN(),4),L!$A:$A,0)-1,SL,,)</f>
        <v>Erklären Sie in der Reiterzelle D43 der Erklärung, ob angegebenen Mineralien für die Herstellung Ihrer Produkte erforderlich ist und ob es in den angegebenen Endprodukten enthalten ist</v>
      </c>
    </row>
    <row r="30" spans="1:10" ht="15">
      <c r="A30" s="80" t="str">
        <f>Declaration!B44</f>
        <v/>
      </c>
      <c r="B30" s="79">
        <f>Declaration!D44</f>
        <v>0</v>
      </c>
      <c r="C30" s="136" t="str">
        <f t="shared" ca="1" si="9"/>
        <v>Vollständig</v>
      </c>
      <c r="D30" s="316" t="str">
        <f t="shared" si="10"/>
        <v/>
      </c>
      <c r="E30" s="16"/>
      <c r="F30" s="84">
        <f t="shared" si="11"/>
        <v>0</v>
      </c>
      <c r="G30" s="62">
        <f t="shared" si="12"/>
        <v>1</v>
      </c>
      <c r="H30" s="63">
        <f t="shared" si="13"/>
        <v>0</v>
      </c>
      <c r="I30" s="131" t="str">
        <f ca="1">OFFSET(L!$C$1,MATCH("Checker"&amp;"Comp",L!$A:$A,0)-1,SL,,)</f>
        <v>Vollständig</v>
      </c>
      <c r="J30" s="15" t="str">
        <f ca="1">OFFSET(L!$C$1,MATCH("Checker"&amp;ADDRESS(ROW(),COLUMN(),4),L!$A:$A,0)-1,SL,,)</f>
        <v>Erklären Sie in der Reiterzelle D44 der Erklärung, ob angegebenen Mineralien für die Herstellung Ihrer Produkte erforderlich ist und ob es in den angegebenen Endprodukten enthalten ist</v>
      </c>
    </row>
    <row r="31" spans="1:10" ht="15">
      <c r="A31" s="80" t="str">
        <f>Declaration!B45</f>
        <v/>
      </c>
      <c r="B31" s="79">
        <f>Declaration!D45</f>
        <v>0</v>
      </c>
      <c r="C31" s="136" t="str">
        <f t="shared" ca="1" si="9"/>
        <v>Vollständig</v>
      </c>
      <c r="D31" s="316" t="str">
        <f t="shared" si="10"/>
        <v/>
      </c>
      <c r="E31" s="16"/>
      <c r="F31" s="84">
        <f t="shared" si="11"/>
        <v>0</v>
      </c>
      <c r="G31" s="62">
        <f t="shared" si="12"/>
        <v>1</v>
      </c>
      <c r="H31" s="63">
        <f t="shared" si="13"/>
        <v>0</v>
      </c>
      <c r="I31" s="131" t="str">
        <f ca="1">OFFSET(L!$C$1,MATCH("Checker"&amp;"Comp",L!$A:$A,0)-1,SL,,)</f>
        <v>Vollständig</v>
      </c>
      <c r="J31" s="15" t="str">
        <f ca="1">OFFSET(L!$C$1,MATCH("Checker"&amp;ADDRESS(ROW(),COLUMN(),4),L!$A:$A,0)-1,SL,,)</f>
        <v>Erklären Sie in der Reiterzelle D45 der Erklärung, ob angegebenen Mineralien für die Herstellung Ihrer Produkte erforderlich ist und ob es in den angegebenen Endprodukten enthalten ist</v>
      </c>
    </row>
    <row r="32" spans="1:10" ht="15">
      <c r="A32" s="80" t="str">
        <f>Declaration!B46</f>
        <v/>
      </c>
      <c r="B32" s="79">
        <f>Declaration!D46</f>
        <v>0</v>
      </c>
      <c r="C32" s="136" t="str">
        <f t="shared" ca="1" si="9"/>
        <v>Vollständig</v>
      </c>
      <c r="D32" s="316" t="str">
        <f t="shared" si="10"/>
        <v/>
      </c>
      <c r="E32" s="16"/>
      <c r="F32" s="84">
        <f t="shared" si="11"/>
        <v>0</v>
      </c>
      <c r="G32" s="62">
        <f t="shared" si="12"/>
        <v>1</v>
      </c>
      <c r="H32" s="63">
        <f t="shared" si="13"/>
        <v>0</v>
      </c>
      <c r="I32" s="131" t="str">
        <f ca="1">OFFSET(L!$C$1,MATCH("Checker"&amp;"Comp",L!$A:$A,0)-1,SL,,)</f>
        <v>Vollständig</v>
      </c>
      <c r="J32" s="15" t="str">
        <f ca="1">OFFSET(L!$C$1,MATCH("Checker"&amp;ADDRESS(ROW(),COLUMN(),4),L!$A:$A,0)-1,SL,,)</f>
        <v>Erklären Sie in der Reiterzelle D46 der Erklärung, ob angegebenen Mineralien für die Herstellung Ihrer Produkte erforderlich ist und ob es in den angegebenen Endprodukten enthalten ist</v>
      </c>
    </row>
    <row r="33" spans="1:10" ht="15">
      <c r="A33" s="80" t="str">
        <f>Declaration!B47</f>
        <v/>
      </c>
      <c r="B33" s="79">
        <f>Declaration!D47</f>
        <v>0</v>
      </c>
      <c r="C33" s="136" t="str">
        <f t="shared" ca="1" si="9"/>
        <v>Vollständig</v>
      </c>
      <c r="D33" s="316" t="str">
        <f t="shared" si="10"/>
        <v/>
      </c>
      <c r="E33" s="16"/>
      <c r="F33" s="84">
        <f t="shared" si="11"/>
        <v>0</v>
      </c>
      <c r="G33" s="62">
        <f t="shared" si="12"/>
        <v>1</v>
      </c>
      <c r="H33" s="63">
        <f t="shared" si="13"/>
        <v>0</v>
      </c>
      <c r="I33" s="131" t="str">
        <f ca="1">OFFSET(L!$C$1,MATCH("Checker"&amp;"Comp",L!$A:$A,0)-1,SL,,)</f>
        <v>Vollständig</v>
      </c>
      <c r="J33" s="15" t="str">
        <f ca="1">OFFSET(L!$C$1,MATCH("Checker"&amp;ADDRESS(ROW(),COLUMN(),4),L!$A:$A,0)-1,SL,,)</f>
        <v>Erklären Sie in der Reiterzelle D47 der Erklärung, ob angegebenen Mineralien für die Herstellung Ihrer Produkte erforderlich ist und ob es in den angegebenen Endprodukten enthalten ist</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Bezieht einer der Verhüttungsbetrieb oder das Verarbeitungsunternehmen in Ihrer Lieferkette das angegebenen Mineralien aus Konflikt- und Hochrisikogebieten? (OECD Due Diligence Guidance, siehe Registerkarte Definitionen)(*)</v>
      </c>
      <c r="B38" s="82"/>
      <c r="C38" s="82"/>
      <c r="D38" s="86"/>
      <c r="E38" s="16" t="s">
        <v>15</v>
      </c>
      <c r="F38" s="83"/>
      <c r="J38" s="132"/>
    </row>
    <row r="39" spans="1:10" ht="39">
      <c r="A39" s="80" t="str">
        <f>Declaration!B54</f>
        <v>Cobalt(*)</v>
      </c>
      <c r="B39" s="79" t="str">
        <f>Declaration!D54</f>
        <v>No</v>
      </c>
      <c r="C39" s="136" t="str">
        <f t="shared" ca="1" si="3"/>
        <v>Vollständig</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Vollständig</v>
      </c>
      <c r="J39" s="15" t="str">
        <f ca="1">OFFSET(L!$C$1,MATCH("Checker"&amp;ADDRESS(ROW(),COLUMN(),4),L!$A:$A,0)-1,SL,,)</f>
        <v>Geben Sie in Zelle D54 der Erklärung, ob innerhalb des Umfangs der in dieser Umfrage angegebenen Produkte verwendetes angegebenen Mineralien aus einem konfliktbetroffenen und risikoreichen Gebiet stammt</v>
      </c>
    </row>
    <row r="40" spans="1:10" ht="39">
      <c r="A40" s="80" t="str">
        <f>Declaration!B55</f>
        <v/>
      </c>
      <c r="B40" s="79">
        <f>Declaration!D55</f>
        <v>0</v>
      </c>
      <c r="C40" s="136" t="str">
        <f t="shared" ca="1" si="3"/>
        <v>Vollständig</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Vollständig</v>
      </c>
      <c r="J40" s="15" t="str">
        <f ca="1">OFFSET(L!$C$1,MATCH("Checker"&amp;ADDRESS(ROW(),COLUMN(),4),L!$A:$A,0)-1,SL,,)</f>
        <v>Geben Sie in Zelle D55 der Erklärung, ob innerhalb des Umfangs der in dieser Umfrage angegebenen Produkte verwendetes angegebenen Mineralien aus einem konfliktbetroffenen und risikoreichen Gebiet stammt</v>
      </c>
    </row>
    <row r="41" spans="1:10" ht="15">
      <c r="A41" s="80" t="str">
        <f>Declaration!B56</f>
        <v/>
      </c>
      <c r="B41" s="79">
        <f>Declaration!D56</f>
        <v>0</v>
      </c>
      <c r="C41" s="136" t="str">
        <f t="shared" ca="1" si="3"/>
        <v>Vollständig</v>
      </c>
      <c r="D41" s="318" t="str">
        <f t="shared" si="16"/>
        <v/>
      </c>
      <c r="E41" s="16"/>
      <c r="F41" s="84">
        <f t="shared" si="17"/>
        <v>0</v>
      </c>
      <c r="G41" s="62">
        <f t="shared" si="18"/>
        <v>1</v>
      </c>
      <c r="H41" s="63">
        <f t="shared" si="19"/>
        <v>0</v>
      </c>
      <c r="I41" s="131" t="str">
        <f ca="1">OFFSET(L!$C$1,MATCH("Checker"&amp;"Comp",L!$A:$A,0)-1,SL,,)</f>
        <v>Vollständig</v>
      </c>
      <c r="J41" s="15" t="str">
        <f ca="1">OFFSET(L!$C$1,MATCH("Checker"&amp;ADDRESS(ROW(),COLUMN(),4),L!$A:$A,0)-1,SL,,)</f>
        <v>Geben Sie in Zelle D56 der Erklärung, ob innerhalb des Umfangs der in dieser Umfrage angegebenen Produkte verwendetes angegebenen Mineralien aus einem konfliktbetroffenen und risikoreichen Gebiet stammt</v>
      </c>
    </row>
    <row r="42" spans="1:10" ht="15">
      <c r="A42" s="80" t="str">
        <f>Declaration!B57</f>
        <v/>
      </c>
      <c r="B42" s="79">
        <f>Declaration!D57</f>
        <v>0</v>
      </c>
      <c r="C42" s="136" t="str">
        <f t="shared" ca="1" si="3"/>
        <v>Vollständig</v>
      </c>
      <c r="D42" s="318" t="str">
        <f t="shared" si="16"/>
        <v/>
      </c>
      <c r="E42" s="16"/>
      <c r="F42" s="84">
        <f t="shared" si="17"/>
        <v>0</v>
      </c>
      <c r="G42" s="62">
        <f t="shared" si="18"/>
        <v>1</v>
      </c>
      <c r="H42" s="63">
        <f t="shared" si="19"/>
        <v>0</v>
      </c>
      <c r="I42" s="131" t="str">
        <f ca="1">OFFSET(L!$C$1,MATCH("Checker"&amp;"Comp",L!$A:$A,0)-1,SL,,)</f>
        <v>Vollständig</v>
      </c>
      <c r="J42" s="15" t="str">
        <f ca="1">OFFSET(L!$C$1,MATCH("Checker"&amp;ADDRESS(ROW(),COLUMN(),4),L!$A:$A,0)-1,SL,,)</f>
        <v>Geben Sie in Zelle D57 der Erklärung, ob innerhalb des Umfangs der in dieser Umfrage angegebenen Produkte verwendetes angegebenen Mineralien aus einem konfliktbetroffenen und risikoreichen Gebiet stammt</v>
      </c>
    </row>
    <row r="43" spans="1:10" ht="15">
      <c r="A43" s="80" t="str">
        <f>Declaration!B58</f>
        <v/>
      </c>
      <c r="B43" s="79">
        <f>Declaration!D58</f>
        <v>0</v>
      </c>
      <c r="C43" s="136" t="str">
        <f t="shared" ca="1" si="3"/>
        <v>Vollständig</v>
      </c>
      <c r="D43" s="318" t="str">
        <f t="shared" si="16"/>
        <v/>
      </c>
      <c r="E43" s="16"/>
      <c r="F43" s="84">
        <f t="shared" si="17"/>
        <v>0</v>
      </c>
      <c r="G43" s="62">
        <f t="shared" si="18"/>
        <v>1</v>
      </c>
      <c r="H43" s="63">
        <f t="shared" si="19"/>
        <v>0</v>
      </c>
      <c r="I43" s="131" t="str">
        <f ca="1">OFFSET(L!$C$1,MATCH("Checker"&amp;"Comp",L!$A:$A,0)-1,SL,,)</f>
        <v>Vollständig</v>
      </c>
      <c r="J43" s="15" t="str">
        <f ca="1">OFFSET(L!$C$1,MATCH("Checker"&amp;ADDRESS(ROW(),COLUMN(),4),L!$A:$A,0)-1,SL,,)</f>
        <v>Geben Sie in Zelle D58 der Erklärung, ob innerhalb des Umfangs der in dieser Umfrage angegebenen Produkte verwendetes angegebenen Mineralien aus einem konfliktbetroffenen und risikoreichen Gebiet stammt</v>
      </c>
    </row>
    <row r="44" spans="1:10" ht="15">
      <c r="A44" s="80" t="str">
        <f>Declaration!B59</f>
        <v/>
      </c>
      <c r="B44" s="79">
        <f>Declaration!D59</f>
        <v>0</v>
      </c>
      <c r="C44" s="136" t="str">
        <f t="shared" ca="1" si="3"/>
        <v>Vollständig</v>
      </c>
      <c r="D44" s="318" t="str">
        <f t="shared" si="16"/>
        <v/>
      </c>
      <c r="E44" s="16"/>
      <c r="F44" s="84">
        <f t="shared" si="17"/>
        <v>0</v>
      </c>
      <c r="G44" s="62">
        <f t="shared" si="18"/>
        <v>1</v>
      </c>
      <c r="H44" s="63">
        <f t="shared" si="19"/>
        <v>0</v>
      </c>
      <c r="I44" s="131" t="str">
        <f ca="1">OFFSET(L!$C$1,MATCH("Checker"&amp;"Comp",L!$A:$A,0)-1,SL,,)</f>
        <v>Vollständig</v>
      </c>
      <c r="J44" s="15" t="str">
        <f ca="1">OFFSET(L!$C$1,MATCH("Checker"&amp;ADDRESS(ROW(),COLUMN(),4),L!$A:$A,0)-1,SL,,)</f>
        <v>Geben Sie in Zelle D59 der Erklärung, ob innerhalb des Umfangs der in dieser Umfrage angegebenen Produkte verwendetes angegebenen Mineralien aus einem konfliktbetroffenen und risikoreichen Gebiet stammt</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Stammt 100 Prozent des angegebenen Mineralien aus Recycling- oder Schrottquellen?(*)</v>
      </c>
      <c r="B49" s="82"/>
      <c r="C49" s="82"/>
      <c r="D49" s="86"/>
      <c r="E49" s="16" t="s">
        <v>15</v>
      </c>
      <c r="F49" s="83"/>
      <c r="J49" s="132"/>
    </row>
    <row r="50" spans="1:10" ht="55.5" customHeight="1">
      <c r="A50" s="80" t="str">
        <f>Declaration!B66</f>
        <v>Cobalt(*)</v>
      </c>
      <c r="B50" s="79" t="str">
        <f>Declaration!D66</f>
        <v>Unknown</v>
      </c>
      <c r="C50" s="136" t="str">
        <f ca="1">IF(H50=1,J50,I50)</f>
        <v>Vollständig</v>
      </c>
      <c r="D50" s="318" t="str">
        <f>IF(H50=1,"Click here to answer question 4 for specified mineral","")</f>
        <v/>
      </c>
      <c r="E50" s="16" t="s">
        <v>15</v>
      </c>
      <c r="F50" s="84">
        <f>F39</f>
        <v>1</v>
      </c>
      <c r="G50" s="62">
        <f>IF(B50=0,1,0)</f>
        <v>0</v>
      </c>
      <c r="H50" s="63">
        <f>F50*G50</f>
        <v>0</v>
      </c>
      <c r="I50" s="131" t="str">
        <f ca="1">OFFSET(L!$C$1,MATCH("Checker"&amp;"Comp",L!$A:$A,0)-1,SL,,)</f>
        <v>Vollständig</v>
      </c>
      <c r="J50" s="132" t="str">
        <f ca="1">OFFSET(L!$C$1,MATCH("Checker"&amp;ADDRESS(ROW(),COLUMN(),4),L!$A:$A,0)-1,SL,,)</f>
        <v>Erklären Sie in der Reiterzelle D66 der Erklärung, ob innerhalb des Umfangs der in dieser Umfrage angegebenen Produkte verwendetes angegebenen Mineralien vollständig aus Recycling oder Schrott stammt</v>
      </c>
    </row>
    <row r="51" spans="1:10" ht="55.5" customHeight="1">
      <c r="A51" s="80" t="str">
        <f>Declaration!B67</f>
        <v/>
      </c>
      <c r="B51" s="79">
        <f>Declaration!D67</f>
        <v>0</v>
      </c>
      <c r="C51" s="136" t="str">
        <f t="shared" ref="C51:C59" ca="1" si="20">IF(H51=1,J51,I51)</f>
        <v>Vollständig</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Vollständig</v>
      </c>
      <c r="J51" s="132" t="str">
        <f ca="1">OFFSET(L!$C$1,MATCH("Checker"&amp;ADDRESS(ROW(),COLUMN(),4),L!$A:$A,0)-1,SL,,)</f>
        <v>Erklären Sie in der Reiterzelle D67 der Erklärung, ob innerhalb des Umfangs der in dieser Umfrage angegebenen Produkte verwendetes angegebenen Mineralien vollständig aus Recycling oder Schrott stammt</v>
      </c>
    </row>
    <row r="52" spans="1:10" ht="55.5" customHeight="1">
      <c r="A52" s="80" t="str">
        <f>Declaration!B68</f>
        <v/>
      </c>
      <c r="B52" s="79">
        <f>Declaration!D68</f>
        <v>0</v>
      </c>
      <c r="C52" s="136" t="str">
        <f t="shared" ca="1" si="20"/>
        <v>Vollständig</v>
      </c>
      <c r="D52" s="318" t="str">
        <f t="shared" si="21"/>
        <v/>
      </c>
      <c r="E52" s="16"/>
      <c r="F52" s="84">
        <f t="shared" si="22"/>
        <v>0</v>
      </c>
      <c r="G52" s="62">
        <f t="shared" si="23"/>
        <v>1</v>
      </c>
      <c r="H52" s="63">
        <f t="shared" si="24"/>
        <v>0</v>
      </c>
      <c r="I52" s="131" t="str">
        <f ca="1">OFFSET(L!$C$1,MATCH("Checker"&amp;"Comp",L!$A:$A,0)-1,SL,,)</f>
        <v>Vollständig</v>
      </c>
      <c r="J52" s="132" t="str">
        <f ca="1">OFFSET(L!$C$1,MATCH("Checker"&amp;ADDRESS(ROW(),COLUMN(),4),L!$A:$A,0)-1,SL,,)</f>
        <v>Erklären Sie in der Reiterzelle D68 der Erklärung, ob innerhalb des Umfangs der in dieser Umfrage angegebenen Produkte verwendetes angegebenen Mineralien vollständig aus Recycling oder Schrott stammt</v>
      </c>
    </row>
    <row r="53" spans="1:10" ht="55.5" customHeight="1">
      <c r="A53" s="80" t="str">
        <f>Declaration!B69</f>
        <v/>
      </c>
      <c r="B53" s="79">
        <f>Declaration!D69</f>
        <v>0</v>
      </c>
      <c r="C53" s="136" t="str">
        <f t="shared" ca="1" si="20"/>
        <v>Vollständig</v>
      </c>
      <c r="D53" s="318" t="str">
        <f t="shared" si="21"/>
        <v/>
      </c>
      <c r="E53" s="16"/>
      <c r="F53" s="84">
        <f t="shared" si="22"/>
        <v>0</v>
      </c>
      <c r="G53" s="62">
        <f t="shared" si="23"/>
        <v>1</v>
      </c>
      <c r="H53" s="63">
        <f t="shared" si="24"/>
        <v>0</v>
      </c>
      <c r="I53" s="131" t="str">
        <f ca="1">OFFSET(L!$C$1,MATCH("Checker"&amp;"Comp",L!$A:$A,0)-1,SL,,)</f>
        <v>Vollständig</v>
      </c>
      <c r="J53" s="132" t="str">
        <f ca="1">OFFSET(L!$C$1,MATCH("Checker"&amp;ADDRESS(ROW(),COLUMN(),4),L!$A:$A,0)-1,SL,,)</f>
        <v>Erklären Sie in der Reiterzelle D69 der Erklärung, ob innerhalb des Umfangs der in dieser Umfrage angegebenen Produkte verwendetes angegebenen Mineralien vollständig aus Recycling oder Schrott stammt</v>
      </c>
    </row>
    <row r="54" spans="1:10" ht="55.5" customHeight="1">
      <c r="A54" s="80" t="str">
        <f>Declaration!B70</f>
        <v/>
      </c>
      <c r="B54" s="79">
        <f>Declaration!D70</f>
        <v>0</v>
      </c>
      <c r="C54" s="136" t="str">
        <f t="shared" ca="1" si="20"/>
        <v>Vollständig</v>
      </c>
      <c r="D54" s="318" t="str">
        <f t="shared" si="21"/>
        <v/>
      </c>
      <c r="E54" s="16"/>
      <c r="F54" s="84">
        <f t="shared" si="22"/>
        <v>0</v>
      </c>
      <c r="G54" s="62">
        <f t="shared" si="23"/>
        <v>1</v>
      </c>
      <c r="H54" s="63">
        <f t="shared" si="24"/>
        <v>0</v>
      </c>
      <c r="I54" s="131" t="str">
        <f ca="1">OFFSET(L!$C$1,MATCH("Checker"&amp;"Comp",L!$A:$A,0)-1,SL,,)</f>
        <v>Vollständig</v>
      </c>
      <c r="J54" s="132" t="str">
        <f ca="1">OFFSET(L!$C$1,MATCH("Checker"&amp;ADDRESS(ROW(),COLUMN(),4),L!$A:$A,0)-1,SL,,)</f>
        <v>Erklären Sie in der Reiterzelle D70 der Erklärung, ob innerhalb des Umfangs der in dieser Umfrage angegebenen Produkte verwendetes angegebenen Mineralien vollständig aus Recycling oder Schrott stammt</v>
      </c>
    </row>
    <row r="55" spans="1:10" ht="55.5" customHeight="1">
      <c r="A55" s="80" t="str">
        <f>Declaration!B71</f>
        <v/>
      </c>
      <c r="B55" s="79">
        <f>Declaration!D71</f>
        <v>0</v>
      </c>
      <c r="C55" s="136" t="str">
        <f t="shared" ca="1" si="20"/>
        <v>Vollständig</v>
      </c>
      <c r="D55" s="318" t="str">
        <f t="shared" si="21"/>
        <v/>
      </c>
      <c r="E55" s="16"/>
      <c r="F55" s="84">
        <f t="shared" si="22"/>
        <v>0</v>
      </c>
      <c r="G55" s="62">
        <f t="shared" si="23"/>
        <v>1</v>
      </c>
      <c r="H55" s="63">
        <f t="shared" si="24"/>
        <v>0</v>
      </c>
      <c r="I55" s="131" t="str">
        <f ca="1">OFFSET(L!$C$1,MATCH("Checker"&amp;"Comp",L!$A:$A,0)-1,SL,,)</f>
        <v>Vollständig</v>
      </c>
      <c r="J55" s="132" t="str">
        <f ca="1">OFFSET(L!$C$1,MATCH("Checker"&amp;ADDRESS(ROW(),COLUMN(),4),L!$A:$A,0)-1,SL,,)</f>
        <v>Erklären Sie in der Reiterzelle D71 der Erklärung, ob innerhalb des Umfangs der in dieser Umfrage angegebenen Produkte verwendetes angegebenen Mineralien vollständig aus Recycling oder Schrott stammt</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Wie hoch ist der Prozentsatz an Lieferanten, die auf Ihre Lieferkettenumfrage geantwortet haben?(*)</v>
      </c>
      <c r="B60" s="82"/>
      <c r="C60" s="82"/>
      <c r="D60" s="86"/>
      <c r="E60" s="16" t="s">
        <v>15</v>
      </c>
      <c r="F60" s="83"/>
    </row>
    <row r="61" spans="1:10" ht="26.25">
      <c r="A61" s="80" t="str">
        <f>Declaration!B78</f>
        <v>Cobalt(*)</v>
      </c>
      <c r="B61" s="79" t="str">
        <f>Declaration!D78</f>
        <v>100%</v>
      </c>
      <c r="C61" s="136" t="str">
        <f t="shared" ca="1" si="3"/>
        <v>Vollständig</v>
      </c>
      <c r="D61" s="319" t="str">
        <f>IF(H61=1,"Click here to answer question 5 for specified mineral","")</f>
        <v/>
      </c>
      <c r="E61" s="16" t="s">
        <v>18</v>
      </c>
      <c r="F61" s="84">
        <f>F50</f>
        <v>1</v>
      </c>
      <c r="G61" s="62">
        <f t="shared" si="14"/>
        <v>0</v>
      </c>
      <c r="H61" s="63">
        <f t="shared" si="15"/>
        <v>0</v>
      </c>
      <c r="I61" s="131" t="str">
        <f ca="1">OFFSET(L!$C$1,MATCH("Checker"&amp;"Comp",L!$A:$A,0)-1,SL,,)</f>
        <v>Vollständig</v>
      </c>
      <c r="J61" s="15" t="str">
        <f ca="1">OFFSET(L!$C$1,MATCH("Checker"&amp;ADDRESS(ROW(),COLUMN(),4),L!$A:$A,0)-1,SL,,)</f>
        <v>Geben Sie den Vollständigkeitsgrad der Schmelzhütteninformationen des Anbieters in Prozent in der Reiterzelle D78 der Erklärung an</v>
      </c>
    </row>
    <row r="62" spans="1:10" ht="26.25">
      <c r="A62" s="80" t="str">
        <f>Declaration!B79</f>
        <v/>
      </c>
      <c r="B62" s="79">
        <f>Declaration!D79</f>
        <v>0</v>
      </c>
      <c r="C62" s="136" t="str">
        <f t="shared" ca="1" si="3"/>
        <v>Vollständig</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Vollständig</v>
      </c>
      <c r="J62" s="15" t="str">
        <f ca="1">OFFSET(L!$C$1,MATCH("Checker"&amp;ADDRESS(ROW(),COLUMN(),4),L!$A:$A,0)-1,SL,,)</f>
        <v>Geben Sie den Vollständigkeitsgrad der Schmelzhütteninformationen des Anbieters in Prozent in der Reiterzelle D79 der Erklärung an</v>
      </c>
    </row>
    <row r="63" spans="1:10" ht="15">
      <c r="A63" s="80" t="str">
        <f>Declaration!B80</f>
        <v/>
      </c>
      <c r="B63" s="79">
        <f>Declaration!D80</f>
        <v>0</v>
      </c>
      <c r="C63" s="136" t="str">
        <f t="shared" ca="1" si="3"/>
        <v>Vollständig</v>
      </c>
      <c r="D63" s="319" t="str">
        <f t="shared" si="25"/>
        <v/>
      </c>
      <c r="E63" s="16"/>
      <c r="F63" s="84">
        <f t="shared" si="26"/>
        <v>0</v>
      </c>
      <c r="G63" s="62">
        <f t="shared" si="27"/>
        <v>1</v>
      </c>
      <c r="H63" s="63">
        <f t="shared" si="28"/>
        <v>0</v>
      </c>
      <c r="I63" s="131" t="str">
        <f ca="1">OFFSET(L!$C$1,MATCH("Checker"&amp;"Comp",L!$A:$A,0)-1,SL,,)</f>
        <v>Vollständig</v>
      </c>
      <c r="J63" s="15" t="str">
        <f ca="1">OFFSET(L!$C$1,MATCH("Checker"&amp;ADDRESS(ROW(),COLUMN(),4),L!$A:$A,0)-1,SL,,)</f>
        <v>Geben Sie den Vollständigkeitsgrad der Schmelzhütteninformationen des Anbieters in Prozent in der Reiterzelle D80 der Erklärung an</v>
      </c>
    </row>
    <row r="64" spans="1:10" ht="15">
      <c r="A64" s="80" t="str">
        <f>Declaration!B81</f>
        <v/>
      </c>
      <c r="B64" s="79">
        <f>Declaration!D81</f>
        <v>0</v>
      </c>
      <c r="C64" s="136" t="str">
        <f t="shared" ca="1" si="3"/>
        <v>Vollständig</v>
      </c>
      <c r="D64" s="319" t="str">
        <f t="shared" si="25"/>
        <v/>
      </c>
      <c r="E64" s="16"/>
      <c r="F64" s="84">
        <f t="shared" si="26"/>
        <v>0</v>
      </c>
      <c r="G64" s="62">
        <f t="shared" si="27"/>
        <v>1</v>
      </c>
      <c r="H64" s="63">
        <f t="shared" si="28"/>
        <v>0</v>
      </c>
      <c r="I64" s="131" t="str">
        <f ca="1">OFFSET(L!$C$1,MATCH("Checker"&amp;"Comp",L!$A:$A,0)-1,SL,,)</f>
        <v>Vollständig</v>
      </c>
      <c r="J64" s="15" t="str">
        <f ca="1">OFFSET(L!$C$1,MATCH("Checker"&amp;ADDRESS(ROW(),COLUMN(),4),L!$A:$A,0)-1,SL,,)</f>
        <v>Geben Sie den Vollständigkeitsgrad der Schmelzhütteninformationen des Anbieters in Prozent in der Reiterzelle D81 der Erklärung an</v>
      </c>
    </row>
    <row r="65" spans="1:10" ht="15">
      <c r="A65" s="80" t="str">
        <f>Declaration!B82</f>
        <v/>
      </c>
      <c r="B65" s="79">
        <f>Declaration!D82</f>
        <v>0</v>
      </c>
      <c r="C65" s="136" t="str">
        <f t="shared" ca="1" si="3"/>
        <v>Vollständig</v>
      </c>
      <c r="D65" s="319" t="str">
        <f t="shared" si="25"/>
        <v/>
      </c>
      <c r="E65" s="16"/>
      <c r="F65" s="84">
        <f t="shared" si="26"/>
        <v>0</v>
      </c>
      <c r="G65" s="62">
        <f t="shared" si="27"/>
        <v>1</v>
      </c>
      <c r="H65" s="63">
        <f t="shared" si="28"/>
        <v>0</v>
      </c>
      <c r="I65" s="131" t="str">
        <f ca="1">OFFSET(L!$C$1,MATCH("Checker"&amp;"Comp",L!$A:$A,0)-1,SL,,)</f>
        <v>Vollständig</v>
      </c>
      <c r="J65" s="15" t="str">
        <f ca="1">OFFSET(L!$C$1,MATCH("Checker"&amp;ADDRESS(ROW(),COLUMN(),4),L!$A:$A,0)-1,SL,,)</f>
        <v>Geben Sie den Vollständigkeitsgrad der Schmelzhütteninformationen des Anbieters in Prozent in der Reiterzelle D82 der Erklärung an</v>
      </c>
    </row>
    <row r="66" spans="1:10" ht="15">
      <c r="A66" s="80" t="str">
        <f>Declaration!B83</f>
        <v/>
      </c>
      <c r="B66" s="79">
        <f>Declaration!D83</f>
        <v>0</v>
      </c>
      <c r="C66" s="136" t="str">
        <f t="shared" ca="1" si="3"/>
        <v>Vollständig</v>
      </c>
      <c r="D66" s="319" t="str">
        <f t="shared" si="25"/>
        <v/>
      </c>
      <c r="E66" s="16"/>
      <c r="F66" s="84">
        <f t="shared" si="26"/>
        <v>0</v>
      </c>
      <c r="G66" s="62">
        <f t="shared" si="27"/>
        <v>1</v>
      </c>
      <c r="H66" s="63">
        <f t="shared" si="28"/>
        <v>0</v>
      </c>
      <c r="I66" s="131" t="str">
        <f ca="1">OFFSET(L!$C$1,MATCH("Checker"&amp;"Comp",L!$A:$A,0)-1,SL,,)</f>
        <v>Vollständig</v>
      </c>
      <c r="J66" s="15" t="str">
        <f ca="1">OFFSET(L!$C$1,MATCH("Checker"&amp;ADDRESS(ROW(),COLUMN(),4),L!$A:$A,0)-1,SL,,)</f>
        <v>Geben Sie den Vollständigkeitsgrad der Schmelzhütteninformationen des Anbieters in Prozent in der Reiterzelle D83 der Erklärung an</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Kennen Sie alle Verhüttungsbetriebe oder Verarbeitungsunternehmen, die das angegebenen Mineralien für Ihre Lieferkette bereitstellen?(*)</v>
      </c>
      <c r="B71" s="82"/>
      <c r="C71" s="82"/>
      <c r="D71" s="86"/>
      <c r="E71" s="16" t="s">
        <v>13</v>
      </c>
      <c r="F71" s="83"/>
    </row>
    <row r="72" spans="1:10" ht="51.75">
      <c r="A72" s="80" t="str">
        <f>Declaration!B90</f>
        <v>Cobalt(*)</v>
      </c>
      <c r="B72" s="79" t="str">
        <f>Declaration!D90</f>
        <v>Unknown</v>
      </c>
      <c r="C72" s="136" t="str">
        <f t="shared" ca="1" si="3"/>
        <v>Vollständig</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Vollständig</v>
      </c>
      <c r="J72" s="15" t="str">
        <f ca="1">OFFSET(L!$C$1,MATCH("Checker"&amp;ADDRESS(ROW(),COLUMN(),4),L!$A:$A,0)-1,SL,,)</f>
        <v xml:space="preserve">Geben Sie in der Reiterzelle D90 der Erklärung an, ob alle Schmelzhüttennamen in der Antwort auf diese Umfrage im Umfang der angegebenen Produkte zur Verfügung gestellt worden sind </v>
      </c>
    </row>
    <row r="73" spans="1:10" ht="51.75">
      <c r="A73" s="80" t="str">
        <f>Declaration!B91</f>
        <v/>
      </c>
      <c r="B73" s="79">
        <f>Declaration!D91</f>
        <v>0</v>
      </c>
      <c r="C73" s="136" t="str">
        <f t="shared" ref="C73:C81" ca="1" si="31">IF(H73=1,J73,I73)</f>
        <v>Vollständig</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Vollständig</v>
      </c>
      <c r="J73" s="15" t="str">
        <f ca="1">OFFSET(L!$C$1,MATCH("Checker"&amp;ADDRESS(ROW(),COLUMN(),4),L!$A:$A,0)-1,SL,,)</f>
        <v xml:space="preserve">Geben Sie in der Reiterzelle D91 der Erklärung an, ob alle Schmelzhüttennamen in der Antwort auf diese Umfrage im Umfang der angegebenen Produkte zur Verfügung gestellt worden sind </v>
      </c>
    </row>
    <row r="74" spans="1:10" ht="15">
      <c r="A74" s="80" t="str">
        <f>Declaration!B92</f>
        <v/>
      </c>
      <c r="B74" s="79">
        <f>Declaration!D92</f>
        <v>0</v>
      </c>
      <c r="C74" s="136" t="str">
        <f t="shared" ca="1" si="31"/>
        <v>Vollständig</v>
      </c>
      <c r="D74" s="319" t="str">
        <f t="shared" si="32"/>
        <v/>
      </c>
      <c r="E74" s="16"/>
      <c r="F74" s="84">
        <f t="shared" si="33"/>
        <v>0</v>
      </c>
      <c r="G74" s="62">
        <f t="shared" si="34"/>
        <v>1</v>
      </c>
      <c r="H74" s="63">
        <f t="shared" si="35"/>
        <v>0</v>
      </c>
      <c r="I74" s="131" t="str">
        <f ca="1">OFFSET(L!$C$1,MATCH("Checker"&amp;"Comp",L!$A:$A,0)-1,SL,,)</f>
        <v>Vollständig</v>
      </c>
      <c r="J74" s="15" t="str">
        <f ca="1">OFFSET(L!$C$1,MATCH("Checker"&amp;ADDRESS(ROW(),COLUMN(),4),L!$A:$A,0)-1,SL,,)</f>
        <v xml:space="preserve">Geben Sie in der Reiterzelle D92 der Erklärung an, ob alle Schmelzhüttennamen in der Antwort auf diese Umfrage im Umfang der angegebenen Produkte zur Verfügung gestellt worden sind </v>
      </c>
    </row>
    <row r="75" spans="1:10" ht="15">
      <c r="A75" s="80" t="str">
        <f>Declaration!B93</f>
        <v/>
      </c>
      <c r="B75" s="79">
        <f>Declaration!D93</f>
        <v>0</v>
      </c>
      <c r="C75" s="136" t="str">
        <f t="shared" ca="1" si="31"/>
        <v>Vollständig</v>
      </c>
      <c r="D75" s="319" t="str">
        <f t="shared" si="32"/>
        <v/>
      </c>
      <c r="E75" s="16"/>
      <c r="F75" s="84">
        <f t="shared" si="33"/>
        <v>0</v>
      </c>
      <c r="G75" s="62">
        <f t="shared" si="34"/>
        <v>1</v>
      </c>
      <c r="H75" s="63">
        <f t="shared" si="35"/>
        <v>0</v>
      </c>
      <c r="I75" s="131" t="str">
        <f ca="1">OFFSET(L!$C$1,MATCH("Checker"&amp;"Comp",L!$A:$A,0)-1,SL,,)</f>
        <v>Vollständig</v>
      </c>
      <c r="J75" s="15" t="str">
        <f ca="1">OFFSET(L!$C$1,MATCH("Checker"&amp;ADDRESS(ROW(),COLUMN(),4),L!$A:$A,0)-1,SL,,)</f>
        <v xml:space="preserve">Geben Sie in der Reiterzelle D93 der Erklärung an, ob alle Schmelzhüttennamen in der Antwort auf diese Umfrage im Umfang der angegebenen Produkte zur Verfügung gestellt worden sind </v>
      </c>
    </row>
    <row r="76" spans="1:10" ht="15">
      <c r="A76" s="80" t="str">
        <f>Declaration!B94</f>
        <v/>
      </c>
      <c r="B76" s="79">
        <f>Declaration!D94</f>
        <v>0</v>
      </c>
      <c r="C76" s="136" t="str">
        <f t="shared" ca="1" si="31"/>
        <v>Vollständig</v>
      </c>
      <c r="D76" s="319" t="str">
        <f t="shared" si="32"/>
        <v/>
      </c>
      <c r="E76" s="16"/>
      <c r="F76" s="84">
        <f t="shared" si="33"/>
        <v>0</v>
      </c>
      <c r="G76" s="62">
        <f t="shared" si="34"/>
        <v>1</v>
      </c>
      <c r="H76" s="63">
        <f t="shared" si="35"/>
        <v>0</v>
      </c>
      <c r="I76" s="131" t="str">
        <f ca="1">OFFSET(L!$C$1,MATCH("Checker"&amp;"Comp",L!$A:$A,0)-1,SL,,)</f>
        <v>Vollständig</v>
      </c>
      <c r="J76" s="15" t="str">
        <f ca="1">OFFSET(L!$C$1,MATCH("Checker"&amp;ADDRESS(ROW(),COLUMN(),4),L!$A:$A,0)-1,SL,,)</f>
        <v xml:space="preserve">Geben Sie in der Reiterzelle D94 der Erklärung an, ob alle Schmelzhüttennamen in der Antwort auf diese Umfrage im Umfang der angegebenen Produkte zur Verfügung gestellt worden sind </v>
      </c>
    </row>
    <row r="77" spans="1:10" ht="15">
      <c r="A77" s="80" t="str">
        <f>Declaration!B95</f>
        <v/>
      </c>
      <c r="B77" s="79">
        <f>Declaration!D95</f>
        <v>0</v>
      </c>
      <c r="C77" s="136" t="str">
        <f t="shared" ca="1" si="31"/>
        <v>Vollständig</v>
      </c>
      <c r="D77" s="319" t="str">
        <f t="shared" si="32"/>
        <v/>
      </c>
      <c r="E77" s="16"/>
      <c r="F77" s="84">
        <f t="shared" si="33"/>
        <v>0</v>
      </c>
      <c r="G77" s="62">
        <f t="shared" si="34"/>
        <v>1</v>
      </c>
      <c r="H77" s="63">
        <f t="shared" si="35"/>
        <v>0</v>
      </c>
      <c r="I77" s="131" t="str">
        <f ca="1">OFFSET(L!$C$1,MATCH("Checker"&amp;"Comp",L!$A:$A,0)-1,SL,,)</f>
        <v>Vollständig</v>
      </c>
      <c r="J77" s="15" t="str">
        <f ca="1">OFFSET(L!$C$1,MATCH("Checker"&amp;ADDRESS(ROW(),COLUMN(),4),L!$A:$A,0)-1,SL,,)</f>
        <v xml:space="preserve">Geben Sie in der Reiterzelle D95 der Erklärung an, ob alle Schmelzhüttennamen in der Antwort auf diese Umfrage im Umfang der angegebenen Produkte zur Verfügung gestellt worden sind </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Sind alle anwendbaren Informationen über Verhüttungsbetriebe oder Verarbeitungsunternehmen, die Ihr Unternehmen erhalten hat, in dieser Erklärung genannt worden?(*)</v>
      </c>
      <c r="B82" s="82"/>
      <c r="C82" s="82"/>
      <c r="D82" s="86"/>
      <c r="E82" s="16" t="s">
        <v>16</v>
      </c>
      <c r="F82" s="83"/>
    </row>
    <row r="83" spans="1:10" ht="41.45" customHeight="1">
      <c r="A83" s="80" t="str">
        <f>Declaration!B102</f>
        <v>Cobalt(*)</v>
      </c>
      <c r="B83" s="79" t="str">
        <f>Declaration!D102</f>
        <v>Unknown</v>
      </c>
      <c r="C83" s="136" t="str">
        <f t="shared" ref="C83:C92" ca="1" si="36">IF(H83=1,J83,I83)</f>
        <v>Vollständig</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Vollständig</v>
      </c>
      <c r="J83" s="15" t="str">
        <f ca="1">OFFSET(L!$C$1,MATCH("Checker"&amp;ADDRESS(ROW(),COLUMN(),4),L!$A:$A,0)-1,SL,,)</f>
        <v>Geben Sie in der Reiterzelle D102 der Erklärung an, ob alle Informationen über Schmelzhütten für angegebenen  Mineralien zur Verfügung gestellt worden sind</v>
      </c>
    </row>
    <row r="84" spans="1:10" ht="41.45" customHeight="1">
      <c r="A84" s="80" t="str">
        <f>Declaration!B103</f>
        <v/>
      </c>
      <c r="B84" s="79">
        <f>Declaration!D103</f>
        <v>0</v>
      </c>
      <c r="C84" s="136" t="str">
        <f t="shared" ca="1" si="36"/>
        <v>Vollständig</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Vollständig</v>
      </c>
      <c r="J84" s="15" t="str">
        <f ca="1">OFFSET(L!$C$1,MATCH("Checker"&amp;ADDRESS(ROW(),COLUMN(),4),L!$A:$A,0)-1,SL,,)</f>
        <v>Geben Sie in der Reiterzelle D103 der Erklärung an, ob alle Informationen über Schmelzhütten für angegebenen  Mineralien zur Verfügung gestellt worden sind</v>
      </c>
    </row>
    <row r="85" spans="1:10" ht="41.45" customHeight="1">
      <c r="A85" s="80" t="str">
        <f>Declaration!B104</f>
        <v/>
      </c>
      <c r="B85" s="79">
        <f>Declaration!D104</f>
        <v>0</v>
      </c>
      <c r="C85" s="136" t="str">
        <f t="shared" ca="1" si="36"/>
        <v>Vollständig</v>
      </c>
      <c r="D85" s="319" t="str">
        <f t="shared" si="39"/>
        <v/>
      </c>
      <c r="E85" s="16"/>
      <c r="F85" s="84">
        <f t="shared" si="40"/>
        <v>0</v>
      </c>
      <c r="G85" s="62">
        <f t="shared" si="41"/>
        <v>1</v>
      </c>
      <c r="H85" s="63">
        <f t="shared" si="42"/>
        <v>0</v>
      </c>
      <c r="I85" s="131" t="str">
        <f ca="1">OFFSET(L!$C$1,MATCH("Checker"&amp;"Comp",L!$A:$A,0)-1,SL,,)</f>
        <v>Vollständig</v>
      </c>
      <c r="J85" s="15" t="str">
        <f ca="1">OFFSET(L!$C$1,MATCH("Checker"&amp;ADDRESS(ROW(),COLUMN(),4),L!$A:$A,0)-1,SL,,)</f>
        <v>Geben Sie in der Reiterzelle D104 der Erklärung an, ob alle Informationen über Schmelzhütten für angegebenen  Mineralien zur Verfügung gestellt worden sind</v>
      </c>
    </row>
    <row r="86" spans="1:10" ht="41.45" customHeight="1">
      <c r="A86" s="80" t="str">
        <f>Declaration!B105</f>
        <v/>
      </c>
      <c r="B86" s="79">
        <f>Declaration!D105</f>
        <v>0</v>
      </c>
      <c r="C86" s="136" t="str">
        <f t="shared" ca="1" si="36"/>
        <v>Vollständig</v>
      </c>
      <c r="D86" s="319" t="str">
        <f t="shared" si="39"/>
        <v/>
      </c>
      <c r="E86" s="16"/>
      <c r="F86" s="84">
        <f t="shared" si="40"/>
        <v>0</v>
      </c>
      <c r="G86" s="62">
        <f t="shared" si="41"/>
        <v>1</v>
      </c>
      <c r="H86" s="63">
        <f t="shared" si="42"/>
        <v>0</v>
      </c>
      <c r="I86" s="131" t="str">
        <f ca="1">OFFSET(L!$C$1,MATCH("Checker"&amp;"Comp",L!$A:$A,0)-1,SL,,)</f>
        <v>Vollständig</v>
      </c>
      <c r="J86" s="15" t="str">
        <f ca="1">OFFSET(L!$C$1,MATCH("Checker"&amp;ADDRESS(ROW(),COLUMN(),4),L!$A:$A,0)-1,SL,,)</f>
        <v>Geben Sie in der Reiterzelle D105 der Erklärung an, ob alle Informationen über Schmelzhütten für angegebenen  Mineralien zur Verfügung gestellt worden sind</v>
      </c>
    </row>
    <row r="87" spans="1:10" ht="41.45" customHeight="1">
      <c r="A87" s="80" t="str">
        <f>Declaration!B106</f>
        <v/>
      </c>
      <c r="B87" s="79">
        <f>Declaration!D106</f>
        <v>0</v>
      </c>
      <c r="C87" s="136" t="str">
        <f t="shared" ca="1" si="36"/>
        <v>Vollständig</v>
      </c>
      <c r="D87" s="319" t="str">
        <f t="shared" si="39"/>
        <v/>
      </c>
      <c r="E87" s="16"/>
      <c r="F87" s="84">
        <f t="shared" si="40"/>
        <v>0</v>
      </c>
      <c r="G87" s="62">
        <f t="shared" si="41"/>
        <v>1</v>
      </c>
      <c r="H87" s="63">
        <f t="shared" si="42"/>
        <v>0</v>
      </c>
      <c r="I87" s="131" t="str">
        <f ca="1">OFFSET(L!$C$1,MATCH("Checker"&amp;"Comp",L!$A:$A,0)-1,SL,,)</f>
        <v>Vollständig</v>
      </c>
      <c r="J87" s="15" t="str">
        <f ca="1">OFFSET(L!$C$1,MATCH("Checker"&amp;ADDRESS(ROW(),COLUMN(),4),L!$A:$A,0)-1,SL,,)</f>
        <v>Geben Sie in der Reiterzelle D106 der Erklärung an, ob alle Informationen über Schmelzhütten für angegebenen  Mineralien zur Verfügung gestellt worden sind</v>
      </c>
    </row>
    <row r="88" spans="1:10" ht="41.45" customHeight="1">
      <c r="A88" s="80" t="str">
        <f>Declaration!B107</f>
        <v/>
      </c>
      <c r="B88" s="79">
        <f>Declaration!D107</f>
        <v>0</v>
      </c>
      <c r="C88" s="136" t="str">
        <f t="shared" ca="1" si="36"/>
        <v>Vollständig</v>
      </c>
      <c r="D88" s="319" t="str">
        <f t="shared" si="39"/>
        <v/>
      </c>
      <c r="E88" s="16"/>
      <c r="F88" s="84">
        <f t="shared" si="40"/>
        <v>0</v>
      </c>
      <c r="G88" s="62">
        <f t="shared" si="41"/>
        <v>1</v>
      </c>
      <c r="H88" s="63">
        <f t="shared" si="42"/>
        <v>0</v>
      </c>
      <c r="I88" s="131" t="str">
        <f ca="1">OFFSET(L!$C$1,MATCH("Checker"&amp;"Comp",L!$A:$A,0)-1,SL,,)</f>
        <v>Vollständig</v>
      </c>
      <c r="J88" s="15" t="str">
        <f ca="1">OFFSET(L!$C$1,MATCH("Checker"&amp;ADDRESS(ROW(),COLUMN(),4),L!$A:$A,0)-1,SL,,)</f>
        <v>Geben Sie in der Reiterzelle D107 der Erklärung an, ob alle Informationen über Schmelzhütten für angegebenen  Mineralien zur Verfügung gestellt worden sind</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Frage</v>
      </c>
      <c r="B93" s="82"/>
      <c r="C93" s="82"/>
      <c r="D93" s="86"/>
      <c r="E93" s="16" t="s">
        <v>18</v>
      </c>
      <c r="F93" s="83"/>
      <c r="G93" s="83"/>
      <c r="H93" s="83"/>
    </row>
    <row r="94" spans="1:10" ht="39">
      <c r="A94" s="79" t="str">
        <f ca="1">Declaration!B115</f>
        <v>A. Haben Sie eine Richtlinie zur verantwortungsvollen Beschaffung von Mineralien aufgestellt?(*)</v>
      </c>
      <c r="B94" s="79" t="str">
        <f>Declaration!D115</f>
        <v>Yes</v>
      </c>
      <c r="C94" s="136" t="str">
        <f ca="1">IF(H94=1,J94,I94)</f>
        <v>Vollständig</v>
      </c>
      <c r="D94" s="320" t="str">
        <f>IF(H94=1,"Click here to answer question (A)","")</f>
        <v/>
      </c>
      <c r="E94" s="16" t="s">
        <v>15</v>
      </c>
      <c r="F94" s="84">
        <f>IF(SUM(F$39:F$48)=0,0,1)</f>
        <v>1</v>
      </c>
      <c r="G94" s="62">
        <f t="shared" si="14"/>
        <v>0</v>
      </c>
      <c r="H94" s="63">
        <f t="shared" si="15"/>
        <v>0</v>
      </c>
      <c r="I94" s="131" t="str">
        <f ca="1">OFFSET(L!$C$1,MATCH("Checker"&amp;"Comp",L!$A:$A,0)-1,SL,,)</f>
        <v>Vollständig</v>
      </c>
      <c r="J94" s="15" t="str">
        <f ca="1">OFFSET(L!$C$1,MATCH("Checker"&amp;ADDRESS(ROW(),COLUMN(),4),L!$A:$A,0)-1,SL,,)</f>
        <v>Geben Sie in Zelle D115 der Erklärung an, ob Ihr Unternehmen Ihre Richtlinie zur konfliktfreien Mineralienbeschaffung auf seiner Website öffentlich verfügbar gemacht hat</v>
      </c>
    </row>
    <row r="95" spans="1:10" ht="51">
      <c r="A95" s="79" t="str">
        <f ca="1">Declaration!B117</f>
        <v>B. Ist Ihre Richtlinie zur verantwortungsvollen Beschaffung von Mineralien auf Ihrer Website einsehbar? (Hinweis – Bei „Ja“ hat der Benutzer die URL im Anmerkungsfeld anzugeben.)(*)</v>
      </c>
      <c r="B95" s="79" t="str">
        <f>Declaration!D117</f>
        <v>No</v>
      </c>
      <c r="C95" s="136" t="str">
        <f ca="1">IF(H95=1,J95,I95)</f>
        <v>Vollständig</v>
      </c>
      <c r="D95" s="321" t="str">
        <f>IF(H95=1,"Click here to answer question (B)","")</f>
        <v/>
      </c>
      <c r="E95" s="16" t="s">
        <v>15</v>
      </c>
      <c r="F95" s="84">
        <f t="shared" ref="F95:F111" si="43">F$94</f>
        <v>1</v>
      </c>
      <c r="G95" s="62">
        <f t="shared" si="14"/>
        <v>0</v>
      </c>
      <c r="H95" s="63">
        <f t="shared" si="15"/>
        <v>0</v>
      </c>
      <c r="I95" s="131" t="str">
        <f ca="1">OFFSET(L!$C$1,MATCH("Checker"&amp;"Comp",L!$A:$A,0)-1,SL,,)</f>
        <v>Vollständig</v>
      </c>
      <c r="J95" s="15" t="str">
        <f ca="1">OFFSET(L!$C$1,MATCH("Checker"&amp;ADDRESS(ROW(),COLUMN(),4),L!$A:$A,0)-1,SL,,)</f>
        <v>Geben Sie in Zelle D117 der Erklärung an, ob Ihr Unternehmen Ihre Richtlinie zur konfliktfreien Mineralieneschaffung auf seiner Website öffentlich verfügbar gemacht hat</v>
      </c>
    </row>
    <row r="96" spans="1:10" ht="24.95" customHeight="1">
      <c r="A96" s="79" t="s">
        <v>53</v>
      </c>
      <c r="B96" s="79">
        <f>Declaration!G117</f>
        <v>0</v>
      </c>
      <c r="C96" s="79" t="str">
        <f ca="1">IF(H96=1,J96,I96)</f>
        <v>Vollständig</v>
      </c>
      <c r="D96" s="322" t="str">
        <f>IF(H96=1,"Click here to answer question (C)","")</f>
        <v/>
      </c>
      <c r="E96" s="16" t="s">
        <v>15</v>
      </c>
      <c r="F96" s="84">
        <f>IF(AND(F95=1,B95="Yes"),1,0)</f>
        <v>0</v>
      </c>
      <c r="G96" s="62">
        <f>IF(LEN(B96)&gt;1,0,1)</f>
        <v>1</v>
      </c>
      <c r="H96" s="63">
        <f>F96*G96</f>
        <v>0</v>
      </c>
      <c r="I96" s="131" t="str">
        <f ca="1">OFFSET(L!$C$1,MATCH("Checker"&amp;"Comp",L!$A:$A,0)-1,SL,,)</f>
        <v>Vollständig</v>
      </c>
      <c r="J96" s="15" t="str">
        <f ca="1">OFFSET(L!$C$1,MATCH("Checker"&amp;ADDRESS(ROW(),COLUMN(),4),L!$A:$A,0)-1,SL,,)</f>
        <v xml:space="preserve">Geben Sie in der Arbeitsblattzelle G71 der Erklärung den URL an, falls Sie Frage B mit „Ja“ beantworten. Das Format des URL sollte „www.companyname.com“ entsprechen </v>
      </c>
    </row>
    <row r="97" spans="1:10" ht="24.95" customHeight="1">
      <c r="A97" s="79" t="str">
        <f ca="1">Declaration!B119</f>
        <v>C. Verlangen Sie von Ihren direkten Lieferanten, das angegebenen Mineralien von Verhüttungsbetrieben, deren Sorgfaltspflichtpraktiken von einem unabhängigen Prüfungsprogramm einer dritten Partei überprüft worden sind?(*)</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Vollständig</v>
      </c>
      <c r="D98" s="321" t="str">
        <f>IF(H98=1,"Click here to answer question (C)","")</f>
        <v/>
      </c>
      <c r="E98" s="16"/>
      <c r="F98" s="84">
        <f>F39</f>
        <v>1</v>
      </c>
      <c r="G98" s="62">
        <f t="shared" si="14"/>
        <v>0</v>
      </c>
      <c r="H98" s="63">
        <f t="shared" si="15"/>
        <v>0</v>
      </c>
      <c r="I98" s="131" t="str">
        <f ca="1">OFFSET(L!$C$1,MATCH("Checker"&amp;"Comp",L!$A:$A,0)-1,SL,,)</f>
        <v>Vollständig</v>
      </c>
      <c r="J98" s="15" t="str">
        <f ca="1">OFFSET(L!$C$1,MATCH("Checker"&amp;ADDRESS(ROW(),COLUMN(),4),L!$A:$A,0)-1,SL,,)</f>
        <v>Geben Sie in Zelle D120 der Erklärung an, ob Sie von Ihren direkten Lieferanten verlangen angegebenen Mineralien, bei Schmelzhütten einzukaufen, deren Due-Diligence-Praktiken von unabhängigen Prüfungsprogramm Dritter überprüft worden sind</v>
      </c>
    </row>
    <row r="99" spans="1:10" ht="81" customHeight="1">
      <c r="A99" s="79" t="str">
        <f>Declaration!B121</f>
        <v/>
      </c>
      <c r="B99" s="79">
        <f>Declaration!D121</f>
        <v>0</v>
      </c>
      <c r="C99" s="136" t="str">
        <f t="shared" ca="1" si="44"/>
        <v>Vollständig</v>
      </c>
      <c r="D99" s="321" t="str">
        <f>IF(H99=1,"Click here to answer question (C)","")</f>
        <v/>
      </c>
      <c r="E99" s="16"/>
      <c r="F99" s="84">
        <f t="shared" ref="F99:F103" si="45">F40</f>
        <v>0</v>
      </c>
      <c r="G99" s="62">
        <f t="shared" si="14"/>
        <v>1</v>
      </c>
      <c r="H99" s="63">
        <f t="shared" si="15"/>
        <v>0</v>
      </c>
      <c r="I99" s="131" t="str">
        <f ca="1">OFFSET(L!$C$1,MATCH("Checker"&amp;"Comp",L!$A:$A,0)-1,SL,,)</f>
        <v>Vollständig</v>
      </c>
      <c r="J99" s="15" t="str">
        <f ca="1">OFFSET(L!$C$1,MATCH("Checker"&amp;ADDRESS(ROW(),COLUMN(),4),L!$A:$A,0)-1,SL,,)</f>
        <v>Geben Sie in Zelle D121 der Erklärung an, ob Sie von Ihren direkten Lieferanten verlangen angegebenen Mineralien, bei Schmelzhütten einzukaufen, deren Due-Diligence-Praktiken von unabhängigen Prüfungsprogramm Dritter überprüft worden sind</v>
      </c>
    </row>
    <row r="100" spans="1:10" ht="81" customHeight="1">
      <c r="A100" s="79" t="str">
        <f>Declaration!B122</f>
        <v/>
      </c>
      <c r="B100" s="79">
        <f>Declaration!D122</f>
        <v>0</v>
      </c>
      <c r="C100" s="136" t="str">
        <f t="shared" ca="1" si="44"/>
        <v>Vollständig</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Vollständig</v>
      </c>
      <c r="J100" s="15" t="str">
        <f ca="1">OFFSET(L!$C$1,MATCH("Checker"&amp;ADDRESS(ROW(),COLUMN(),4),L!$A:$A,0)-1,SL,,)</f>
        <v>Geben Sie in Zelle D122 der Erklärung an, ob Sie von Ihren direkten Lieferanten verlangen angegebenen Mineralien, bei Schmelzhütten einzukaufen, deren Due-Diligence-Praktiken von unabhängigen Prüfungsprogramm Dritter überprüft worden sind</v>
      </c>
    </row>
    <row r="101" spans="1:10" ht="81" customHeight="1">
      <c r="A101" s="79" t="str">
        <f>Declaration!B123</f>
        <v/>
      </c>
      <c r="B101" s="79">
        <f>Declaration!D123</f>
        <v>0</v>
      </c>
      <c r="C101" s="136" t="str">
        <f t="shared" ca="1" si="44"/>
        <v>Vollständig</v>
      </c>
      <c r="D101" s="321" t="str">
        <f t="shared" si="46"/>
        <v/>
      </c>
      <c r="E101" s="16"/>
      <c r="F101" s="84">
        <f t="shared" si="45"/>
        <v>0</v>
      </c>
      <c r="G101" s="62">
        <f t="shared" si="47"/>
        <v>1</v>
      </c>
      <c r="H101" s="63">
        <f t="shared" si="48"/>
        <v>0</v>
      </c>
      <c r="I101" s="131" t="str">
        <f ca="1">OFFSET(L!$C$1,MATCH("Checker"&amp;"Comp",L!$A:$A,0)-1,SL,,)</f>
        <v>Vollständig</v>
      </c>
      <c r="J101" s="15" t="str">
        <f ca="1">OFFSET(L!$C$1,MATCH("Checker"&amp;ADDRESS(ROW(),COLUMN(),4),L!$A:$A,0)-1,SL,,)</f>
        <v>Geben Sie in Zelle D123 der Erklärung an, ob Sie von Ihren direkten Lieferanten verlangen angegebenen Mineralien, bei Schmelzhütten einzukaufen, deren Due-Diligence-Praktiken von unabhängigen Prüfungsprogramm Dritter überprüft worden sind</v>
      </c>
    </row>
    <row r="102" spans="1:10" ht="81" customHeight="1">
      <c r="A102" s="79" t="str">
        <f>Declaration!B124</f>
        <v/>
      </c>
      <c r="B102" s="79">
        <f>Declaration!D124</f>
        <v>0</v>
      </c>
      <c r="C102" s="136" t="str">
        <f t="shared" ca="1" si="44"/>
        <v>Vollständig</v>
      </c>
      <c r="D102" s="321" t="str">
        <f t="shared" si="46"/>
        <v/>
      </c>
      <c r="E102" s="16"/>
      <c r="F102" s="84">
        <f t="shared" si="45"/>
        <v>0</v>
      </c>
      <c r="G102" s="62">
        <f t="shared" si="47"/>
        <v>1</v>
      </c>
      <c r="H102" s="63">
        <f t="shared" si="48"/>
        <v>0</v>
      </c>
      <c r="I102" s="131" t="str">
        <f ca="1">OFFSET(L!$C$1,MATCH("Checker"&amp;"Comp",L!$A:$A,0)-1,SL,,)</f>
        <v>Vollständig</v>
      </c>
      <c r="J102" s="15" t="str">
        <f ca="1">OFFSET(L!$C$1,MATCH("Checker"&amp;ADDRESS(ROW(),COLUMN(),4),L!$A:$A,0)-1,SL,,)</f>
        <v>Geben Sie in Zelle D124 der Erklärung an, ob Sie von Ihren direkten Lieferanten verlangen angegebenen Mineralien, bei Schmelzhütten einzukaufen, deren Due-Diligence-Praktiken von unabhängigen Prüfungsprogramm Dritter überprüft worden sind</v>
      </c>
    </row>
    <row r="103" spans="1:10" ht="81" customHeight="1">
      <c r="A103" s="79" t="str">
        <f>Declaration!B125</f>
        <v/>
      </c>
      <c r="B103" s="79">
        <f>Declaration!D125</f>
        <v>0</v>
      </c>
      <c r="C103" s="136" t="str">
        <f t="shared" ca="1" si="44"/>
        <v>Vollständig</v>
      </c>
      <c r="D103" s="321" t="str">
        <f t="shared" si="46"/>
        <v/>
      </c>
      <c r="E103" s="16"/>
      <c r="F103" s="84">
        <f t="shared" si="45"/>
        <v>0</v>
      </c>
      <c r="G103" s="62">
        <f t="shared" si="47"/>
        <v>1</v>
      </c>
      <c r="H103" s="63">
        <f t="shared" si="48"/>
        <v>0</v>
      </c>
      <c r="I103" s="131" t="str">
        <f ca="1">OFFSET(L!$C$1,MATCH("Checker"&amp;"Comp",L!$A:$A,0)-1,SL,,)</f>
        <v>Vollständig</v>
      </c>
      <c r="J103" s="15" t="str">
        <f ca="1">OFFSET(L!$C$1,MATCH("Checker"&amp;ADDRESS(ROW(),COLUMN(),4),L!$A:$A,0)-1,SL,,)</f>
        <v>Geben Sie in Zelle D125 der Erklärung an, ob Sie von Ihren direkten Lieferanten verlangen angegebenen Mineralien, bei Schmelzhütten einzukaufen, deren Due-Diligence-Praktiken von unabhängigen Prüfungsprogramm Dritter überprüft worden sind</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Haben Sie Sorgfaltspflichtmaßnahmen für verantwortungsvolle Beschaffung in Kraft gesetzt?(*)</v>
      </c>
      <c r="B108" s="79" t="str">
        <f>Declaration!D131</f>
        <v>Yes</v>
      </c>
      <c r="C108" s="136" t="str">
        <f t="shared" ca="1" si="44"/>
        <v>Vollständig</v>
      </c>
      <c r="D108" s="321" t="str">
        <f>IF(H108=1,"Click here to answer question (D)","")</f>
        <v/>
      </c>
      <c r="E108" s="16" t="s">
        <v>15</v>
      </c>
      <c r="F108" s="84">
        <f t="shared" si="43"/>
        <v>1</v>
      </c>
      <c r="G108" s="62">
        <f t="shared" si="14"/>
        <v>0</v>
      </c>
      <c r="H108" s="63">
        <f t="shared" si="15"/>
        <v>0</v>
      </c>
      <c r="I108" s="131" t="str">
        <f ca="1">OFFSET(L!$C$1,MATCH("Checker"&amp;"Comp",L!$A:$A,0)-1,SL,,)</f>
        <v>Vollständig</v>
      </c>
      <c r="J108" s="15" t="str">
        <f ca="1">OFFSET(L!$C$1,MATCH("Checker"&amp;ADDRESS(ROW(),COLUMN(),4),L!$A:$A,0)-1,SL,,)</f>
        <v>Geben Sie in der Reiterzelle D131 der Erklärung an, ob Sie von Ihren Lieferanten Namen von Schmelzhütten verlangen</v>
      </c>
    </row>
    <row r="109" spans="1:10" ht="39">
      <c r="A109" s="79" t="str">
        <f ca="1">Declaration!B133</f>
        <v>E. Führt Ihr Unternehmen Lieferkettenumfragen bei Ihren relevanten Lieferanten zu angegebenen Mineralien durch?(*)</v>
      </c>
      <c r="B109" s="79" t="str">
        <f>Declaration!D133</f>
        <v>Yes, in conformance with IPC1755 (e.g. EMRT)</v>
      </c>
      <c r="C109" s="136" t="str">
        <f t="shared" ca="1" si="44"/>
        <v>Vollständig</v>
      </c>
      <c r="D109" s="321" t="str">
        <f>IF(H109=1,"Click here to answer question (E)","")</f>
        <v/>
      </c>
      <c r="E109" s="16" t="s">
        <v>15</v>
      </c>
      <c r="F109" s="84">
        <f t="shared" si="43"/>
        <v>1</v>
      </c>
      <c r="G109" s="62">
        <f>IF(B109=0,1,0)</f>
        <v>0</v>
      </c>
      <c r="H109" s="63">
        <f t="shared" si="15"/>
        <v>0</v>
      </c>
      <c r="I109" s="131" t="str">
        <f ca="1">OFFSET(L!$C$1,MATCH("Checker"&amp;"Comp",L!$A:$A,0)-1,SL,,)</f>
        <v>Vollständig</v>
      </c>
      <c r="J109" s="15" t="str">
        <f ca="1">OFFSET(L!$C$1,MATCH("Checker"&amp;ADDRESS(ROW(),COLUMN(),4),L!$A:$A,0)-1,SL,,)</f>
        <v>Geben Sie in der Reiterzelle D133 der Erklärung an, ob Sie Umfragen zur Lieferkette zu Kobalt oder natürlicher Glimmer durchführen</v>
      </c>
    </row>
    <row r="110" spans="1:10" ht="39">
      <c r="A110" s="79" t="str">
        <f ca="1">Declaration!B135</f>
        <v>F. Prüfen Sie die Sorgfaltspflichtangaben, die Sie von Ihren Lieferanten erhalten, gegen die Erwartungen Ihres Unternehmens?(*)</v>
      </c>
      <c r="B110" s="79" t="str">
        <f>Declaration!D135</f>
        <v>Yes</v>
      </c>
      <c r="C110" s="136" t="str">
        <f t="shared" ca="1" si="44"/>
        <v>Vollständig</v>
      </c>
      <c r="D110" s="321" t="str">
        <f>IF(H110=1,"Click here to answer question (F)","")</f>
        <v/>
      </c>
      <c r="E110" s="16" t="s">
        <v>15</v>
      </c>
      <c r="F110" s="84">
        <f t="shared" si="43"/>
        <v>1</v>
      </c>
      <c r="G110" s="62">
        <f>IF(B110=0,1,0)</f>
        <v>0</v>
      </c>
      <c r="H110" s="63">
        <f t="shared" si="15"/>
        <v>0</v>
      </c>
      <c r="I110" s="131" t="str">
        <f ca="1">OFFSET(L!$C$1,MATCH("Checker"&amp;"Comp",L!$A:$A,0)-1,SL,,)</f>
        <v>Vollständig</v>
      </c>
      <c r="J110" s="15" t="str">
        <f ca="1">OFFSET(L!$C$1,MATCH("Checker"&amp;ADDRESS(ROW(),COLUMN(),4),L!$A:$A,0)-1,SL,,)</f>
        <v>Geben Sie in der Reiterzelle D135 der Erklärung an, ob Sie Antworten der Lieferanten auf die Anforderungen Ihres Unternehmens überprüfen</v>
      </c>
    </row>
    <row r="111" spans="1:10" ht="39">
      <c r="A111" s="79" t="str">
        <f ca="1">Declaration!B137</f>
        <v>G. Umfasst Ihr Prüfverfahren die Überwachung von Abhilfemaßnahmen?(*)</v>
      </c>
      <c r="B111" s="79" t="str">
        <f>Declaration!D137</f>
        <v>Yes</v>
      </c>
      <c r="C111" s="136" t="str">
        <f t="shared" ca="1" si="44"/>
        <v>Vollständig</v>
      </c>
      <c r="D111" s="321" t="str">
        <f>IF(H111=1,"Click here to answer question (G)","")</f>
        <v/>
      </c>
      <c r="E111" s="16" t="s">
        <v>15</v>
      </c>
      <c r="F111" s="84">
        <f t="shared" si="43"/>
        <v>1</v>
      </c>
      <c r="G111" s="62">
        <f t="shared" si="14"/>
        <v>0</v>
      </c>
      <c r="H111" s="63">
        <f t="shared" si="15"/>
        <v>0</v>
      </c>
      <c r="I111" s="131" t="str">
        <f ca="1">OFFSET(L!$C$1,MATCH("Checker"&amp;"Comp",L!$A:$A,0)-1,SL,,)</f>
        <v>Vollständig</v>
      </c>
      <c r="J111" s="15" t="str">
        <f ca="1">OFFSET(L!$C$1,MATCH("Checker"&amp;ADDRESS(ROW(),COLUMN(),4),L!$A:$A,0)-1,SL,,)</f>
        <v>Geben Sie in der Reiterzelle D137 der Erklärung an, ob Ihr Prüfungsverfahren ein Abhilfemaßnahmen-Management umfasst</v>
      </c>
    </row>
    <row r="112" spans="1:10" ht="39">
      <c r="A112" s="80" t="s">
        <v>54</v>
      </c>
      <c r="B112" s="79" t="str">
        <f>IF(G112=1,"No products or item numbers listed","One or more product / item numbers have been provided")</f>
        <v>One or more product / item numbers have been provided</v>
      </c>
      <c r="C112" s="79" t="str">
        <f t="shared" ca="1" si="44"/>
        <v>Vollständig</v>
      </c>
      <c r="D112" s="380" t="str">
        <f>IF(H112=1,"Click here to enter detail on Product List tab","")</f>
        <v/>
      </c>
      <c r="E112" s="16" t="s">
        <v>15</v>
      </c>
      <c r="F112" s="84">
        <f>IF(B5=Declaration!Q9,1,0)</f>
        <v>1</v>
      </c>
      <c r="G112" s="62">
        <f>IF('Product List'!B6="",1,0)</f>
        <v>0</v>
      </c>
      <c r="H112" s="63">
        <f>F112*G112</f>
        <v>0</v>
      </c>
      <c r="I112" s="131" t="str">
        <f ca="1">OFFSET(L!$C$1,MATCH("Checker"&amp;"Comp",L!$A:$A,0)-1,SL,,)</f>
        <v>Vollständig</v>
      </c>
      <c r="J112" s="15" t="str">
        <f ca="1">OFFSET(L!$C$1,MATCH("Checker"&amp;ADDRESS(ROW(),COLUMN(),4),L!$A:$A,0)-1,SL,,)</f>
        <v>Nennen Sie ggf. ein oder mehr Produkte oder Gegenstandsnummern, auf die diese Erklärung anwendbar ist. Wählen Sie im Erklärungsreiter Hyperlink in Zelle 6H1, um den Reiter „Produktliste“ einzugeben</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Vollständig</v>
      </c>
      <c r="D114" s="379" t="str">
        <f ca="1">IF(H114=0,"","Click here to provide smelter information")</f>
        <v/>
      </c>
      <c r="E114" s="16" t="s">
        <v>15</v>
      </c>
      <c r="F114" s="84">
        <f>F39</f>
        <v>1</v>
      </c>
      <c r="G114" s="62">
        <f ca="1">IF(AND(COUNTIF(SmelterIdetifiedForMetal,A114)&gt;0,COUNTIF('Smelter List'!AB$5:AB$2504,A114)&gt;0),0,1)</f>
        <v>0</v>
      </c>
      <c r="H114" s="63">
        <f ca="1">F114*G114</f>
        <v>0</v>
      </c>
      <c r="I114" s="131" t="str">
        <f ca="1">OFFSET(L!$C$1,MATCH("Checker"&amp;"Comp",L!$A:$A,0)-1,SL,,)</f>
        <v>Vollständig</v>
      </c>
      <c r="J114" s="15" t="str">
        <f ca="1">OFFSET(L!$C$1,MATCH("Checker"&amp;ADDRESS(ROW(),COLUMN(),4),L!$A:$A,0)-1,SL,,)</f>
        <v xml:space="preserve">Geben Sie im Reiter „Smelter List“ eine Liste von Schmelzhütten ein, die angegebenes Mineral für die Lieferkette beitragen  </v>
      </c>
      <c r="K114" s="134">
        <f>IF(H28&gt;0,1,0)</f>
        <v>0</v>
      </c>
    </row>
    <row r="115" spans="1:12" ht="41.45" customHeight="1">
      <c r="A115" s="135" t="str">
        <f>Declaration!AA13</f>
        <v/>
      </c>
      <c r="B115" s="79"/>
      <c r="C115" s="136" t="str">
        <f t="shared" ca="1" si="49"/>
        <v>Vollständig</v>
      </c>
      <c r="D115" s="379" t="str">
        <f ca="1">IF(H115=0,"","Click here to provide smelter information")</f>
        <v/>
      </c>
      <c r="E115" s="16"/>
      <c r="F115" s="84">
        <f>F40</f>
        <v>0</v>
      </c>
      <c r="G115" s="62">
        <f ca="1">IF(AND(COUNTIF(SmelterIdetifiedForMetal,A115)&gt;0,COUNTIF('Smelter List'!AB$5:AB$2504,A115)&gt;0),0,1)</f>
        <v>0</v>
      </c>
      <c r="H115" s="63">
        <f ca="1">F115*G115</f>
        <v>0</v>
      </c>
      <c r="I115" s="131" t="str">
        <f ca="1">OFFSET(L!$C$1,MATCH("Checker"&amp;"Comp",L!$A:$A,0)-1,SL,,)</f>
        <v>Vollständig</v>
      </c>
      <c r="J115" s="15" t="str">
        <f ca="1">OFFSET(L!$C$1,MATCH("Checker"&amp;ADDRESS(ROW(),COLUMN(),4),L!$A:$A,0)-1,SL,,)</f>
        <v xml:space="preserve">Geben Sie im Reiter „Smelter List“ eine Liste von Schmelzhütten ein, die angegebenes Mineral für die Lieferkette beitragen  </v>
      </c>
      <c r="K115" s="134">
        <f t="shared" ref="K115:K119" si="50">IF(H29&gt;0,1,0)</f>
        <v>0</v>
      </c>
    </row>
    <row r="116" spans="1:12" ht="41.45" customHeight="1">
      <c r="A116" s="135" t="str">
        <f>Declaration!AA14</f>
        <v/>
      </c>
      <c r="B116" s="79"/>
      <c r="C116" s="136" t="str">
        <f t="shared" ca="1" si="49"/>
        <v>Vollständig</v>
      </c>
      <c r="D116" s="379" t="str">
        <f t="shared" ref="D116:D119" ca="1" si="51">IF(H116=0,"","Click here to provide smelter information")</f>
        <v/>
      </c>
      <c r="E116" s="16"/>
      <c r="F116" s="84">
        <f t="shared" ref="F116:F119" si="52">F41</f>
        <v>0</v>
      </c>
      <c r="G116" s="62">
        <f ca="1">IF(AND(COUNTIF(SmelterIdetifiedForMetal,A116)&gt;0,COUNTIF('Smelter List'!AB$5:AB$2504,A116)&gt;0),0,1)</f>
        <v>0</v>
      </c>
      <c r="H116" s="63">
        <f t="shared" ref="H116:H119" ca="1" si="53">F116*G116</f>
        <v>0</v>
      </c>
      <c r="I116" s="131" t="str">
        <f ca="1">OFFSET(L!$C$1,MATCH("Checker"&amp;"Comp",L!$A:$A,0)-1,SL,,)</f>
        <v>Vollständig</v>
      </c>
      <c r="J116" s="15" t="str">
        <f ca="1">OFFSET(L!$C$1,MATCH("Checker"&amp;ADDRESS(ROW(),COLUMN(),4),L!$A:$A,0)-1,SL,,)</f>
        <v xml:space="preserve">Geben Sie im Reiter „Smelter List“ eine Liste von Schmelzhütten ein, die angegebenes Mineral für die Lieferkette beitragen  </v>
      </c>
      <c r="K116" s="134">
        <f t="shared" si="50"/>
        <v>0</v>
      </c>
    </row>
    <row r="117" spans="1:12" ht="41.45" customHeight="1">
      <c r="A117" s="135" t="str">
        <f>Declaration!AA15</f>
        <v/>
      </c>
      <c r="B117" s="79"/>
      <c r="C117" s="136" t="str">
        <f t="shared" ca="1" si="49"/>
        <v>Vollständig</v>
      </c>
      <c r="D117" s="379" t="str">
        <f t="shared" ca="1" si="51"/>
        <v/>
      </c>
      <c r="E117" s="16"/>
      <c r="F117" s="84">
        <f t="shared" si="52"/>
        <v>0</v>
      </c>
      <c r="G117" s="62">
        <f ca="1">IF(AND(COUNTIF(SmelterIdetifiedForMetal,A117)&gt;0,COUNTIF('Smelter List'!AB$5:AB$2504,A117)&gt;0),0,1)</f>
        <v>0</v>
      </c>
      <c r="H117" s="63">
        <f t="shared" ca="1" si="53"/>
        <v>0</v>
      </c>
      <c r="I117" s="131" t="str">
        <f ca="1">OFFSET(L!$C$1,MATCH("Checker"&amp;"Comp",L!$A:$A,0)-1,SL,,)</f>
        <v>Vollständig</v>
      </c>
      <c r="J117" s="15" t="str">
        <f ca="1">OFFSET(L!$C$1,MATCH("Checker"&amp;ADDRESS(ROW(),COLUMN(),4),L!$A:$A,0)-1,SL,,)</f>
        <v xml:space="preserve">Geben Sie im Reiter „Smelter List“ eine Liste von Schmelzhütten ein, die angegebenes Mineral für die Lieferkette beitragen  </v>
      </c>
      <c r="K117" s="134">
        <f t="shared" si="50"/>
        <v>0</v>
      </c>
    </row>
    <row r="118" spans="1:12" ht="41.45" customHeight="1">
      <c r="A118" s="135" t="str">
        <f>Declaration!AA16</f>
        <v/>
      </c>
      <c r="B118" s="79"/>
      <c r="C118" s="136" t="str">
        <f t="shared" ca="1" si="49"/>
        <v>Vollständig</v>
      </c>
      <c r="D118" s="379" t="str">
        <f t="shared" ca="1" si="51"/>
        <v/>
      </c>
      <c r="E118" s="16"/>
      <c r="F118" s="84">
        <f t="shared" si="52"/>
        <v>0</v>
      </c>
      <c r="G118" s="62">
        <f ca="1">IF(AND(COUNTIF(SmelterIdetifiedForMetal,A118)&gt;0,COUNTIF('Smelter List'!AB$5:AB$2504,A118)&gt;0),0,1)</f>
        <v>0</v>
      </c>
      <c r="H118" s="63">
        <f t="shared" ca="1" si="53"/>
        <v>0</v>
      </c>
      <c r="I118" s="131" t="str">
        <f ca="1">OFFSET(L!$C$1,MATCH("Checker"&amp;"Comp",L!$A:$A,0)-1,SL,,)</f>
        <v>Vollständig</v>
      </c>
      <c r="J118" s="15" t="str">
        <f ca="1">OFFSET(L!$C$1,MATCH("Checker"&amp;ADDRESS(ROW(),COLUMN(),4),L!$A:$A,0)-1,SL,,)</f>
        <v xml:space="preserve">Geben Sie im Reiter „Smelter List“ eine Liste von Schmelzhütten ein, die angegebenes Mineral für die Lieferkette beitragen  </v>
      </c>
      <c r="K118" s="134">
        <f t="shared" si="50"/>
        <v>0</v>
      </c>
    </row>
    <row r="119" spans="1:12" ht="41.45" customHeight="1">
      <c r="A119" s="135" t="str">
        <f>Declaration!AA17</f>
        <v/>
      </c>
      <c r="B119" s="79"/>
      <c r="C119" s="136" t="str">
        <f t="shared" ca="1" si="49"/>
        <v>Vollständig</v>
      </c>
      <c r="D119" s="379" t="str">
        <f t="shared" ca="1" si="51"/>
        <v/>
      </c>
      <c r="E119" s="16"/>
      <c r="F119" s="84">
        <f t="shared" si="52"/>
        <v>0</v>
      </c>
      <c r="G119" s="62">
        <f ca="1">IF(AND(COUNTIF(SmelterIdetifiedForMetal,A119)&gt;0,COUNTIF('Smelter List'!AB$5:AB$2504,A119)&gt;0),0,1)</f>
        <v>0</v>
      </c>
      <c r="H119" s="63">
        <f t="shared" ca="1" si="53"/>
        <v>0</v>
      </c>
      <c r="I119" s="131" t="str">
        <f ca="1">OFFSET(L!$C$1,MATCH("Checker"&amp;"Comp",L!$A:$A,0)-1,SL,,)</f>
        <v>Vollständig</v>
      </c>
      <c r="J119" s="15" t="str">
        <f ca="1">OFFSET(L!$C$1,MATCH("Checker"&amp;ADDRESS(ROW(),COLUMN(),4),L!$A:$A,0)-1,SL,,)</f>
        <v xml:space="preserve">Geben Sie im Reiter „Smelter List“ eine Liste von Schmelzhütten ein, die angegebenes Mineral für die Lieferkette beitragen  </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Vollständig</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3" t="str">
        <f ca="1">OFFSET(L!$C$1,MATCH("Mine List"&amp;ADDRESS(ROW(),COLUMN(),4),L!$A:$A,0)-1,SL,,)</f>
        <v>UM ZU BEGINNEN:</v>
      </c>
      <c r="C2" s="473" t="s">
        <v>19144</v>
      </c>
      <c r="D2" s="473" t="s">
        <v>19144</v>
      </c>
      <c r="E2" s="326"/>
      <c r="F2" s="326"/>
      <c r="G2" s="327"/>
      <c r="H2" s="474"/>
      <c r="I2" s="475"/>
      <c r="J2" s="475"/>
      <c r="K2" s="475"/>
      <c r="L2" s="475"/>
      <c r="M2" s="475"/>
      <c r="N2" s="328"/>
      <c r="O2" s="328"/>
    </row>
    <row r="3" spans="1:19" s="324" customFormat="1" ht="93.95" customHeight="1" thickBot="1">
      <c r="A3" s="360"/>
      <c r="B3" s="476" t="str">
        <f ca="1">OFFSET(L!$C$1,MATCH("Mine List"&amp;ADDRESS(ROW(),COLUMN(),4),L!$A:$A,0)-1,SL,,)</f>
        <v>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v>
      </c>
      <c r="C3" s="476" t="s">
        <v>19144</v>
      </c>
      <c r="D3" s="476" t="s">
        <v>19144</v>
      </c>
      <c r="E3" s="477" t="s">
        <v>19142</v>
      </c>
      <c r="F3" s="477"/>
      <c r="G3" s="478"/>
      <c r="H3" s="329"/>
      <c r="I3" s="330"/>
      <c r="K3" s="331"/>
      <c r="L3" s="331"/>
      <c r="M3" s="332" t="s">
        <v>19342</v>
      </c>
      <c r="N3" s="333"/>
      <c r="O3" s="333"/>
    </row>
    <row r="4" spans="1:19" s="335" customFormat="1" ht="93" customHeight="1" thickBot="1">
      <c r="A4" s="365" t="str">
        <f ca="1">OFFSET(L!$C$1,MATCH("Mine List"&amp;ADDRESS(ROW(),COLUMN(),4),L!$A:$A,0)-1,SL,,)</f>
        <v>Metall</v>
      </c>
      <c r="B4" s="366" t="str">
        <f ca="1">OFFSET(L!$C$1,MATCH("Mine List"&amp;ADDRESS(ROW(),COLUMN(),4),L!$A:$A,0)-1,SL,,)</f>
        <v>Name der Schmelzhütte(n), die ihre Rohstoffe aus dieser Bergbauanlage beziehen</v>
      </c>
      <c r="C4" s="366">
        <f ca="1">OFFSET(L!$C$1,MATCH("Mine List"&amp;ADDRESS(ROW(),COLUMN(),4),L!$A:$A,0)-1,SL,,)</f>
        <v>0</v>
      </c>
      <c r="D4" s="366" t="str">
        <f ca="1">OFFSET(L!$C$1,MATCH("Mine List"&amp;ADDRESS(ROW(),COLUMN(),4),L!$A:$A,0)-1,SL,,)</f>
        <v>Bergbauanlage Identifikation (z.B. CID)</v>
      </c>
      <c r="E4" s="366" t="str">
        <f ca="1">OFFSET(L!$C$1,MATCH("Mine List"&amp;ADDRESS(ROW(),COLUMN(),4),L!$A:$A,0)-1,SL,,)</f>
        <v>Quelle der Bergbauanlage Identifikationsnummer</v>
      </c>
      <c r="F4" s="366" t="str">
        <f ca="1">OFFSET(L!$C$1,MATCH("Mine List"&amp;ADDRESS(ROW(),COLUMN(),4),L!$A:$A,0)-1,SL,,)</f>
        <v>Schmelzhütten: Land (*)</v>
      </c>
      <c r="G4" s="366" t="str">
        <f ca="1">OFFSET(L!$C$1,MATCH("Mine List"&amp;ADDRESS(ROW(),COLUMN(),4),L!$A:$A,0)-1,SL,,)</f>
        <v>Schmelzhütten: Straße</v>
      </c>
      <c r="H4" s="366" t="str">
        <f ca="1">OFFSET(L!$C$1,MATCH("Mine List"&amp;ADDRESS(ROW(),COLUMN(),4),L!$A:$A,0)-1,SL,,)</f>
        <v>Schmelzhütten: Stadt</v>
      </c>
      <c r="I4" s="366" t="str">
        <f ca="1">OFFSET(L!$C$1,MATCH("Mine List"&amp;ADDRESS(ROW(),COLUMN(),4),L!$A:$A,0)-1,SL,,)</f>
        <v>Schmelzhütten: Bundesland/Provinz</v>
      </c>
      <c r="J4" s="366" t="str">
        <f ca="1">OFFSET(L!$C$1,MATCH("Mine List"&amp;ADDRESS(ROW(),COLUMN(),4),L!$A:$A,0)-1,SL,,)</f>
        <v xml:space="preserve">Schmelzhütten-Ansprechpartner: Name </v>
      </c>
      <c r="K4" s="366" t="str">
        <f ca="1">OFFSET(L!$C$1,MATCH("Mine List"&amp;ADDRESS(ROW(),COLUMN(),4),L!$A:$A,0)-1,SL,,)</f>
        <v>Schmelzhütten-Ansprechpartner: E-mail</v>
      </c>
      <c r="L4" s="366" t="str">
        <f ca="1">OFFSET(L!$C$1,MATCH("Mine List"&amp;ADDRESS(ROW(),COLUMN(),4),L!$A:$A,0)-1,SL,,)</f>
        <v>Vorgeschlagene nächste Schritte</v>
      </c>
      <c r="M4" s="367" t="str">
        <f ca="1">OFFSET(L!$C$1,MATCH("Mine List"&amp;ADDRESS(ROW(),COLUMN(),4),L!$A:$A,0)-1,SL,,)</f>
        <v>Kommentare</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D18" sqref="D18"/>
    </sheetView>
  </sheetViews>
  <sheetFormatPr baseColWidth="10"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80" t="str">
        <f ca="1">OFFSET(L!$C$1,MATCH("Product List"&amp;ADDRESS(ROW(),COLUMN(),4),L!$A:$A,0)-1,SL,,)</f>
        <v>Abschluss nur erforderlich, wenn die Ebene "Produkt (oder eine Liste von Produkten)" auf der "Erklärung" Arbeitsblatt ausgewählt wurde</v>
      </c>
      <c r="B1" s="481"/>
      <c r="C1" s="481"/>
      <c r="D1" s="481"/>
      <c r="E1" s="107"/>
    </row>
    <row r="2" spans="1:35">
      <c r="A2" s="19"/>
      <c r="B2" s="109"/>
      <c r="C2" s="109"/>
      <c r="D2"/>
      <c r="E2" s="20"/>
    </row>
    <row r="3" spans="1:35">
      <c r="A3" s="19"/>
      <c r="B3" s="109"/>
      <c r="C3" s="109"/>
      <c r="D3" s="109"/>
      <c r="E3" s="20"/>
    </row>
    <row r="4" spans="1:35" ht="15.75" customHeight="1">
      <c r="A4" s="19"/>
      <c r="B4" s="479" t="s">
        <v>47</v>
      </c>
      <c r="C4" s="479"/>
      <c r="D4" s="479"/>
      <c r="E4" s="20"/>
    </row>
    <row r="5" spans="1:35" ht="30" customHeight="1">
      <c r="A5" s="121"/>
      <c r="B5" s="123" t="str">
        <f ca="1">OFFSET(L!$C$1,MATCH("Product List"&amp;ADDRESS(ROW(),COLUMN(),4),L!$A:$A,0)-1,SL,,)</f>
        <v>Produkt- oder Artikelnummer des Befragten (*)</v>
      </c>
      <c r="C5" s="123" t="str">
        <f ca="1">OFFSET(L!$C$1,MATCH("Product List"&amp;ADDRESS(ROW(),COLUMN(),4),L!$A:$A,0)-1,SL,,)</f>
        <v>Produkt- oder Artikelbeschreibung des Befragten</v>
      </c>
      <c r="D5" s="64" t="str">
        <f ca="1">OFFSET(L!$C$1,MATCH("Product List"&amp;ADDRESS(ROW(),COLUMN(),4),L!$A:$A,0)-1,SL,,)</f>
        <v>Kommentare</v>
      </c>
      <c r="E5" s="20"/>
    </row>
    <row r="6" spans="1:35" s="23" customFormat="1" ht="31.5">
      <c r="A6" s="118"/>
      <c r="B6" s="110" t="s">
        <v>20059</v>
      </c>
      <c r="C6" s="89" t="s">
        <v>20060</v>
      </c>
      <c r="D6" s="89" t="s">
        <v>20061</v>
      </c>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2" t="str">
        <f ca="1">OFFSET(L!$C$1,MATCH("General"&amp;"Cpy",L!$A:$A,0)-1,SL,,)</f>
        <v>© 2025 Responsible Minerals Initiative. All rights reserved.</v>
      </c>
      <c r="C1001" s="482"/>
      <c r="D1001" s="482"/>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3" t="str">
        <f ca="1">OFFSET(L!$C$1,MATCH("Smelter Look-up"&amp;ADDRESS(ROW(),COLUMN(),4),L!$A:$A,0)-1,SL,,)</f>
        <v>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v>
      </c>
      <c r="B1" s="483"/>
      <c r="C1" s="483"/>
      <c r="D1" s="483"/>
      <c r="E1" s="483"/>
      <c r="F1" s="483"/>
      <c r="G1" s="483"/>
    </row>
    <row r="2" spans="1:13">
      <c r="A2" s="484"/>
      <c r="B2" s="484"/>
      <c r="C2" s="484"/>
      <c r="D2" s="484"/>
      <c r="E2" s="484"/>
      <c r="F2" s="484"/>
      <c r="G2" s="484"/>
      <c r="H2" s="484"/>
      <c r="I2" s="484"/>
    </row>
    <row r="3" spans="1:13">
      <c r="A3" s="484"/>
      <c r="B3" s="484"/>
      <c r="C3" s="484"/>
      <c r="D3" s="484"/>
      <c r="E3" s="484"/>
      <c r="F3" s="484"/>
      <c r="G3" s="484"/>
      <c r="H3" s="484"/>
      <c r="I3" s="484"/>
    </row>
    <row r="4" spans="1:13" s="160" customFormat="1" ht="103.5" customHeight="1">
      <c r="A4" s="158" t="str">
        <f ca="1">OFFSET(L!$C$1,MATCH("Smelter Look-up"&amp;ADDRESS(ROW(),COLUMN(),4),L!$A:$A,0)-1,SL,,)</f>
        <v>Metall</v>
      </c>
      <c r="B4" s="158" t="str">
        <f ca="1">OFFSET(L!$C$1,MATCH("Smelter Look-up"&amp;ADDRESS(ROW(),COLUMN(),4),L!$A:$A,0)-1,SL,,)</f>
        <v>Schmelzhüttensuche (*)</v>
      </c>
      <c r="C4" s="158" t="str">
        <f ca="1">OFFSET(L!$C$1,MATCH("Smelter Look-up"&amp;ADDRESS(ROW(),COLUMN(),4),L!$A:$A,0)-1,SL,,)</f>
        <v>Standard Schmelzhütten Namen</v>
      </c>
      <c r="D4" s="158" t="str">
        <f ca="1">OFFSET(L!$C$1,MATCH("Smelter Look-up"&amp;ADDRESS(ROW(),COLUMN(),4),L!$A:$A,0)-1,SL,,)</f>
        <v>Schmelzhütte: Land</v>
      </c>
      <c r="E4" s="158" t="str">
        <f ca="1">OFFSET(L!$C$1,MATCH("Smelter Look-up"&amp;ADDRESS(ROW(),COLUMN(),4),L!$A:$A,0)-1,SL,,)</f>
        <v>Schmelzhütten-ID</v>
      </c>
      <c r="F4" s="158" t="str">
        <f ca="1">OFFSET(L!$C$1,MATCH("Smelter Look-up"&amp;ADDRESS(ROW(),COLUMN(),4),L!$A:$A,0)-1,SL,,)</f>
        <v>Quelle der Schmelzhütte Id-Nummer</v>
      </c>
      <c r="G4" s="158" t="str">
        <f ca="1">OFFSET(L!$C$1,MATCH("Smelter Look-up"&amp;ADDRESS(ROW(),COLUMN(),4),L!$A:$A,0)-1,SL,,)</f>
        <v>Schmelzhütten: Straße</v>
      </c>
      <c r="H4" s="158" t="str">
        <f ca="1">OFFSET(L!$C$1,MATCH("Smelter Look-up"&amp;ADDRESS(ROW(),COLUMN(),4),L!$A:$A,0)-1,SL,,)</f>
        <v>Schmelzhütten: Stadt</v>
      </c>
      <c r="I4" s="158" t="str">
        <f ca="1">OFFSET(L!$C$1,MATCH("Smelter Look-up"&amp;ADDRESS(ROW(),COLUMN(),4),L!$A:$A,0)-1,SL,,)</f>
        <v>Schmelzhütten: Bundesland/Provinz</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Claudio Sündermann</cp:lastModifiedBy>
  <cp:revision/>
  <dcterms:created xsi:type="dcterms:W3CDTF">2010-06-21T21:00:23Z</dcterms:created>
  <dcterms:modified xsi:type="dcterms:W3CDTF">2025-06-06T09:42:51Z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